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tables/table5.xml" ContentType="application/vnd.openxmlformats-officedocument.spreadsheetml.table+xml"/>
  <Override PartName="/xl/tables/table6.xml" ContentType="application/vnd.openxmlformats-officedocument.spreadsheetml.table+xml"/>
  <Override PartName="/xl/comments3.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comments5.xml" ContentType="application/vnd.openxmlformats-officedocument.spreadsheetml.comments+xml"/>
  <Override PartName="/xl/tables/table11.xml" ContentType="application/vnd.openxmlformats-officedocument.spreadsheetml.table+xml"/>
  <Override PartName="/xl/tables/table12.xml" ContentType="application/vnd.openxmlformats-officedocument.spreadsheetml.table+xml"/>
  <Override PartName="/xl/comments6.xml" ContentType="application/vnd.openxmlformats-officedocument.spreadsheetml.comments+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omments7.xml" ContentType="application/vnd.openxmlformats-officedocument.spreadsheetml.comments+xml"/>
  <Override PartName="/xl/tables/table19.xml" ContentType="application/vnd.openxmlformats-officedocument.spreadsheetml.table+xml"/>
  <Override PartName="/xl/tables/table20.xml" ContentType="application/vnd.openxmlformats-officedocument.spreadsheetml.table+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smvelazquez\Downloads\"/>
    </mc:Choice>
  </mc:AlternateContent>
  <xr:revisionPtr revIDLastSave="0" documentId="13_ncr:1_{6E5583D5-29FE-476E-88B5-9A8B82FAD8FA}" xr6:coauthVersionLast="47" xr6:coauthVersionMax="47" xr10:uidLastSave="{00000000-0000-0000-0000-000000000000}"/>
  <bookViews>
    <workbookView xWindow="-110" yWindow="-110" windowWidth="19420" windowHeight="10300" xr2:uid="{00000000-000D-0000-FFFF-FFFF00000000}"/>
  </bookViews>
  <sheets>
    <sheet name="Instrucciones" sheetId="6" r:id="rId1"/>
    <sheet name="Datos_Entidad" sheetId="7" r:id="rId2"/>
    <sheet name="Tabla_resumen" sheetId="26" r:id="rId3"/>
    <sheet name="Abonos_Título_01" sheetId="1" r:id="rId4"/>
    <sheet name="Abonos_Título_02" sheetId="21" r:id="rId5"/>
    <sheet name="Abonos_Título_03" sheetId="22" r:id="rId6"/>
    <sheet name="Abonos_Título_04" sheetId="23" r:id="rId7"/>
    <sheet name="Abonos_Título_05" sheetId="24" r:id="rId8"/>
    <sheet name="Multiviaje_infantil_Título_01" sheetId="13" r:id="rId9"/>
    <sheet name="Multiviaje_infantil_Título_02" sheetId="19" r:id="rId10"/>
    <sheet name="Tarjetas_monedero_01" sheetId="12" r:id="rId11"/>
    <sheet name="Tarjetas_monedero_02" sheetId="20"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26" l="1" a="1"/>
  <c r="B10" i="26" s="1"/>
  <c r="B9" i="26" a="1"/>
  <c r="B9" i="26" s="1"/>
  <c r="B8" i="26" a="1"/>
  <c r="B8" i="26" s="1"/>
  <c r="B6" i="26" a="1"/>
  <c r="B6" i="26" s="1"/>
  <c r="B5" i="26" a="1"/>
  <c r="B5" i="26" s="1"/>
  <c r="B4" i="26" a="1"/>
  <c r="B4" i="26" s="1"/>
  <c r="A10" i="26" a="1"/>
  <c r="A10" i="26" s="1"/>
  <c r="A9" i="26" a="1"/>
  <c r="A9" i="26"/>
  <c r="A8" i="26" a="1"/>
  <c r="A8" i="26" s="1"/>
  <c r="A7" i="26" a="1"/>
  <c r="A7" i="26" s="1"/>
  <c r="A6" i="26" a="1"/>
  <c r="A6" i="26" s="1"/>
  <c r="A5" i="26" a="1"/>
  <c r="A5" i="26" s="1"/>
  <c r="A4" i="26" a="1"/>
  <c r="A4" i="26" s="1"/>
  <c r="A3" i="26"/>
  <c r="A2" i="26" a="1"/>
  <c r="A2" i="26" s="1"/>
  <c r="M3" i="24" l="1"/>
  <c r="T3" i="24" s="1"/>
  <c r="I3" i="24" a="1"/>
  <c r="I3" i="24" s="1"/>
  <c r="G3" i="24"/>
  <c r="M3" i="23"/>
  <c r="N3" i="23" s="1"/>
  <c r="I3" i="23" a="1"/>
  <c r="I3" i="23" s="1"/>
  <c r="O3" i="23" s="1"/>
  <c r="G3" i="23"/>
  <c r="P3" i="22"/>
  <c r="U3" i="22" s="1"/>
  <c r="M3" i="22"/>
  <c r="T3" i="22" s="1"/>
  <c r="I3" i="22" a="1"/>
  <c r="I3" i="22" s="1"/>
  <c r="G3" i="22"/>
  <c r="M3" i="21"/>
  <c r="T3" i="21" s="1"/>
  <c r="I3" i="21" a="1"/>
  <c r="I3" i="21" s="1"/>
  <c r="G3" i="21"/>
  <c r="M2" i="20"/>
  <c r="N2" i="20" s="1"/>
  <c r="I2" i="20" a="1"/>
  <c r="I2" i="20" s="1"/>
  <c r="O2" i="20" s="1"/>
  <c r="I2" i="19"/>
  <c r="J2" i="19" s="1"/>
  <c r="K2" i="19" s="1"/>
  <c r="N3" i="24" l="1"/>
  <c r="O3" i="24" s="1"/>
  <c r="P3" i="24"/>
  <c r="P3" i="23"/>
  <c r="T3" i="23"/>
  <c r="O3" i="22"/>
  <c r="Q3" i="22" s="1"/>
  <c r="S3" i="22" s="1"/>
  <c r="N3" i="22"/>
  <c r="N3" i="21"/>
  <c r="O3" i="21" s="1"/>
  <c r="P3" i="21"/>
  <c r="P2" i="20"/>
  <c r="I2" i="12" a="1"/>
  <c r="I2" i="12" s="1"/>
  <c r="O2" i="12" s="1"/>
  <c r="I2" i="13"/>
  <c r="J2" i="13" s="1"/>
  <c r="K2" i="13" s="1"/>
  <c r="B7" i="26" s="1" a="1"/>
  <c r="B7" i="26" s="1"/>
  <c r="M2" i="12"/>
  <c r="N2" i="12" s="1"/>
  <c r="U3" i="24" l="1"/>
  <c r="Q3" i="24"/>
  <c r="S3" i="24" s="1"/>
  <c r="U3" i="23"/>
  <c r="Q3" i="23"/>
  <c r="S3" i="23" s="1"/>
  <c r="U3" i="21"/>
  <c r="Q3" i="21"/>
  <c r="S3" i="21" s="1"/>
  <c r="B3" i="26" s="1"/>
  <c r="Q2" i="20"/>
  <c r="P2" i="12"/>
  <c r="Q2" i="12" l="1"/>
  <c r="I3" i="1" l="1" a="1"/>
  <c r="I3" i="1" s="1"/>
  <c r="G3" i="1"/>
  <c r="M3" i="1" l="1"/>
  <c r="P3" i="1" l="1"/>
  <c r="U3" i="1" s="1"/>
  <c r="T3" i="1"/>
  <c r="N3" i="1"/>
  <c r="O3" i="1" s="1"/>
  <c r="Q3" i="1" l="1"/>
  <c r="S3" i="1" s="1"/>
  <c r="B2" i="26" s="1" a="1"/>
  <c r="B2" i="26" s="1"/>
  <c r="B15"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B1" authorId="0" shapeId="0" xr:uid="{8327E7FF-F6F8-4AEC-BD77-1D1642E6080B}">
      <text>
        <r>
          <rPr>
            <b/>
            <sz val="9"/>
            <color indexed="81"/>
            <rFont val="Tahoma"/>
            <family val="2"/>
          </rPr>
          <t xml:space="preserve">En el caso de tener que añadir más líneas que no estén calculadas seguir los siguientes pasos:
Insertar valor total que corresponde a:
"Importe global máximo de subvención que puede percibirse por la utilización del título integrado"
Corresponde a la columna "S" en las hojas que sean de tipo Abonos_Título_xx 
Corresponde a la columna "K" en las hojas que sean de tipo Multiviaje_infantil_Título_xx 
Corresponde a la columna "Q" en las hojas que sean de tipo Tarjetas_monedero_xx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J2" authorId="0" shapeId="0" xr:uid="{83F0AB28-89B5-4ED1-968E-13DB63D65A26}">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O2" authorId="0" shapeId="0" xr:uid="{73C0D187-448C-4019-9EA5-1077455C5BA8}">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J2" authorId="0" shapeId="0" xr:uid="{AC983DBE-9B94-4223-8263-64576D4F5FA2}">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O2" authorId="0" shapeId="0" xr:uid="{46BEAF61-D049-49B4-B3E2-09345F587D27}">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J2" authorId="0" shapeId="0" xr:uid="{90FB5309-7C98-4E51-B425-0FC0605182F0}">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O2" authorId="0" shapeId="0" xr:uid="{29B5D130-7571-4373-92DF-B43C306D1939}">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J2" authorId="0" shapeId="0" xr:uid="{C027CA93-4552-44B3-A617-79ED69469757}">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O2" authorId="0" shapeId="0" xr:uid="{7384CC5B-0002-45D9-A215-4152E89FF685}">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J2" authorId="0" shapeId="0" xr:uid="{FC2B4075-1DCB-4B80-9FEA-EEE95D9BFD60}">
      <text>
        <r>
          <rPr>
            <b/>
            <sz val="9"/>
            <color indexed="81"/>
            <rFont val="Tahoma"/>
            <family val="2"/>
          </rPr>
          <t>Si la celda se muestra en color rojo indica que la suma de los porcentajes de las columnas J,K y L es inferior al porcentaje de la columna O. Ajustar porcentajes J,K y L según corresponda para evitar este caso.</t>
        </r>
      </text>
    </comment>
    <comment ref="O2" authorId="0" shapeId="0" xr:uid="{38CBC58E-8926-4821-8416-B574D2E6627C}">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viaje cancelado. En ningún caso este porcentaje de descuento podrá ser negativo, se indicará con un fondo en rojo si sucediera.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G1" authorId="0" shapeId="0" xr:uid="{3959D2FA-CA5A-4500-A57E-2D73E12F1480}">
      <text>
        <r>
          <rPr>
            <b/>
            <sz val="9"/>
            <color indexed="81"/>
            <rFont val="Tahoma"/>
            <family val="2"/>
          </rPr>
          <t xml:space="preserve"> * Para distintos precios de validación se deberá considerar cada tipo de validación por separado.</t>
        </r>
        <r>
          <rPr>
            <sz val="9"/>
            <color indexed="81"/>
            <rFont val="Tahoma"/>
            <family val="2"/>
          </rPr>
          <t xml:space="preserve">
</t>
        </r>
      </text>
    </comment>
    <comment ref="J1" authorId="0" shapeId="0" xr:uid="{B50CC5B7-6AA4-44DA-B216-D8F2C7F7BE0E}">
      <text>
        <r>
          <rPr>
            <b/>
            <sz val="9"/>
            <color indexed="81"/>
            <rFont val="Tahoma"/>
            <family val="2"/>
          </rPr>
          <t>Si la celda se muestra en color rojo indica que la suma de los porcentajes de las columnas I,J y K es inferior al porcentaje de la columna N. Ajustar porcentajes I,J y K según corresponda para evitar este caso.</t>
        </r>
        <r>
          <rPr>
            <sz val="9"/>
            <color indexed="81"/>
            <rFont val="Tahoma"/>
            <family val="2"/>
          </rPr>
          <t xml:space="preserve">
</t>
        </r>
      </text>
    </comment>
    <comment ref="O1" authorId="0" shapeId="0" xr:uid="{5ECF8D5B-89EF-4914-AAA1-2E9BCA22F748}">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validación de tarjeta. En ningún caso este porcentaje de descuento podrá ser negativo, se indicará con un fondo en rojo si sucediera.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Acosta Manzano, Javier</author>
  </authors>
  <commentList>
    <comment ref="G1" authorId="0" shapeId="0" xr:uid="{267519DA-B70B-4AA8-95F1-B30DC25A65A4}">
      <text>
        <r>
          <rPr>
            <b/>
            <sz val="9"/>
            <color indexed="81"/>
            <rFont val="Tahoma"/>
            <family val="2"/>
          </rPr>
          <t xml:space="preserve"> * Para distintos precios de validación se deberá considerar cada tipo de validación por separado.</t>
        </r>
        <r>
          <rPr>
            <sz val="9"/>
            <color indexed="81"/>
            <rFont val="Tahoma"/>
            <family val="2"/>
          </rPr>
          <t xml:space="preserve">
</t>
        </r>
      </text>
    </comment>
    <comment ref="J1" authorId="0" shapeId="0" xr:uid="{543219BC-5D3E-4BE5-BFA0-4EEDE376E320}">
      <text>
        <r>
          <rPr>
            <b/>
            <sz val="9"/>
            <color indexed="81"/>
            <rFont val="Tahoma"/>
            <family val="2"/>
          </rPr>
          <t>Si la celda se muestra en color rojo indica que la suma de los porcentajes de las columnas I,J y K es inferior al porcentaje de la columna N. Ajustar porcentajes I,J y K según corresponda para evitar este caso.</t>
        </r>
        <r>
          <rPr>
            <sz val="9"/>
            <color indexed="81"/>
            <rFont val="Tahoma"/>
            <family val="2"/>
          </rPr>
          <t xml:space="preserve">
</t>
        </r>
      </text>
    </comment>
    <comment ref="O1" authorId="0" shapeId="0" xr:uid="{7C864C7D-E943-4526-BC41-40B4FECA153E}">
      <text>
        <r>
          <rPr>
            <b/>
            <sz val="9"/>
            <color indexed="81"/>
            <rFont val="Tahoma"/>
            <family val="2"/>
          </rPr>
          <t>*Si la suma del porcentaje de descuento financiado por el Ministerio de Transportes y Movilidad Sostenible, el porcentaje financiado por el beneficiario, y el porcentaje financiado mediante subvenciones adicionales fuese superior al porcentaje de pérdida de ingresos, el porcentaje financiado por el Ministerio se reducirá en la cuantía necesaria para igualar la suma de porcentajes de descuentos a la pérdida unitaria de ingresos por validación de tarjeta. En ningún caso este porcentaje de descuento podrá ser negativo, se indicará con un fondo en rojo si sucediera.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<sst xmlns="http://schemas.openxmlformats.org/spreadsheetml/2006/main" count="206" uniqueCount="68">
  <si>
    <t>Denominación título o abono</t>
  </si>
  <si>
    <t>Usuarios infantiles</t>
  </si>
  <si>
    <t>Usuarios de abono de uso  temporal ilimitado</t>
  </si>
  <si>
    <t>Usuarios título multiviajes</t>
  </si>
  <si>
    <t>Denominación título multiviaje</t>
  </si>
  <si>
    <t>AYUDAS AL TRANSPORTE PÚBLICO
Capítulo I, Título II del RDL 1/2025, de 28 de enero.</t>
  </si>
  <si>
    <t>DATOS DE LA ENTIDAD</t>
  </si>
  <si>
    <t>Conforme a lo dispuesto en el artículo 28.7 de la Ley 39/2015, de 1 de octubre, del Procedimiento Administrativo Común de las Administraciones Públicas, los interesados se responsabilizan de la veracidad de los documentos que presentan.</t>
  </si>
  <si>
    <t>Número Expediente</t>
  </si>
  <si>
    <t>Nombre entidad</t>
  </si>
  <si>
    <t>ADAT2025-XXX</t>
  </si>
  <si>
    <t>Abonos_Título_01 (cambiar por denominación real)</t>
  </si>
  <si>
    <t>Número de validaciones del billete efectuadas en los servicios de transporte competencia del beneficiario.</t>
  </si>
  <si>
    <t xml:space="preserve"> Número total de validaciones del billete efectuadas en todos los servicios de transporte en los que puede emplearse el título bonificado, incluyendo, en su caso, las validaciones pendientes no consumidas.</t>
  </si>
  <si>
    <t>Utilización de los títulos en los servicios de transporte competencia del beneficiario [%U]
[col. F / col. G]</t>
  </si>
  <si>
    <t>Entidad comercializadora</t>
  </si>
  <si>
    <t>1. Precio habitual sin descuento del título de acuerdo con las tarifas informadas en la documentación del Bloque A.</t>
  </si>
  <si>
    <t>2. Porcentaje de descuento básico que se financia por parte del Ministerio de Transportes y Movilidad Sostenible, de acuerdo con el artículo 7.2 del Real Decreto-ley 1/2025, de 28 de enero.</t>
  </si>
  <si>
    <t>4.  Porcentaje de descuento que se financia mediante subvención adicional obtenida por concesión de otras convocatorias o administraciones, en su caso.</t>
  </si>
  <si>
    <r>
      <t xml:space="preserve">3.  Porcentaje de descuento que se financia por parte de la entidad beneficiaria.
</t>
    </r>
    <r>
      <rPr>
        <b/>
        <sz val="10"/>
        <color theme="0" tint="-0.499984740745262"/>
        <rFont val="Calibri"/>
        <family val="2"/>
        <scheme val="minor"/>
      </rPr>
      <t xml:space="preserve">*Ver nota de la celda </t>
    </r>
  </si>
  <si>
    <t>5.  Precio unitario con descuento del título.</t>
  </si>
  <si>
    <t>6.   Pérdida unitaria de ingresos correspondiente al título = [1] – [5].</t>
  </si>
  <si>
    <t>7.  Porcentaje que supone la pérdida unitaria de ingresos del título con respecto al precio habitual sin descuento = [6] / [1] * 100.</t>
  </si>
  <si>
    <r>
      <t xml:space="preserve">8.  Porcentaje de descuento corregido que se financia por parte del Ministerio de Transportes y Movilidad Sostenible = [7] – [3] – [4], si [2] + [3] + [4] &gt; [7].
</t>
    </r>
    <r>
      <rPr>
        <b/>
        <sz val="10"/>
        <color theme="0" tint="-0.499984740745262"/>
        <rFont val="Calibri"/>
        <family val="2"/>
        <scheme val="minor"/>
      </rPr>
      <t xml:space="preserve">*Ver nota de la celda </t>
    </r>
  </si>
  <si>
    <t>Semestre</t>
  </si>
  <si>
    <t>9.    Pérdida unitaria de ingresos a financiar correspondiente a la utilización del título en los servicios de transporte competencia del beneficiario = [6] * [%U].</t>
  </si>
  <si>
    <t>10.    Importe máximo unitario de subvención que puede percibirse por la utilización del título , aplicando la parte proporcional que supone el descuento que sufraga el Ministerio respecto al descuento total aplicado = [9] * [8] / ([3] + [4] + [8])</t>
  </si>
  <si>
    <t>11.    Total de billetes expedidos en el semestre completo.</t>
  </si>
  <si>
    <t>12.    Importe global máximo de subvención que puede percibirse por la utilización del título integrado en los servicios de transporte competencia del beneficiario = [10] * [11].</t>
  </si>
  <si>
    <t>13.    Pérdida global de ingresos que supone la aplicación de los descuentos al título integrado = [6] * [11].</t>
  </si>
  <si>
    <t xml:space="preserve">14.    Pérdida global de ingresos que supone la aplicación de los descuentos al título integrado en los servicios de transporte competencia del beneficiario = [9] * [11]. </t>
  </si>
  <si>
    <t>11. Importe máximo de subvención que puede percibirse aplicando la parte proporcional que supone el descuento que sufraga el Ministerio de Transportes y Movilidad Sostenible respecto al descuento total aplicado = [10] * [9] / ([4] + [5] + [9])</t>
  </si>
  <si>
    <r>
      <t xml:space="preserve">9. Porcentaje de descuento corregido que se financia por parte del Ministerio de Transportes y Movilidad Sostenible = [8] – [4] – [5], si [3] + [4] + [5] &gt; [8].
</t>
    </r>
    <r>
      <rPr>
        <b/>
        <sz val="10"/>
        <color theme="0" tint="-0.499984740745262"/>
        <rFont val="Calibri"/>
        <family val="2"/>
        <scheme val="minor"/>
      </rPr>
      <t xml:space="preserve">*Ver nota de la celda </t>
    </r>
  </si>
  <si>
    <t>8. Porcentaje que supone la pérdida de ingresos de cada validación con respecto al precio habitual sin descuento = [7] / [2] * 100.</t>
  </si>
  <si>
    <t>7. Pérdida de ingresos correspondiente a cada validación = [2] – [6].</t>
  </si>
  <si>
    <t>6. Precio con descuento de cada validación de la tarjeta.</t>
  </si>
  <si>
    <t>5.    Porcentaje de descuento que se financia mediante subvención adicional obtenida por concesión de otras convocatorias o administraciones, en su caso.</t>
  </si>
  <si>
    <r>
      <t xml:space="preserve">4.    Porcentaje de descuento que se financia por parte de la entidad beneficiaria.
</t>
    </r>
    <r>
      <rPr>
        <b/>
        <sz val="10"/>
        <color theme="0" tint="-0.499984740745262"/>
        <rFont val="Calibri"/>
        <family val="2"/>
        <scheme val="minor"/>
      </rPr>
      <t xml:space="preserve">*Ver nota de la celda </t>
    </r>
  </si>
  <si>
    <t>3.    Porcentaje de descuento básico que se financia por parte del Ministerio de Transportes y Movilidad Sostenible, de acuerdo con el artículo 7.2 del Real Decreto-ley 1/2025, de 28 de enero.</t>
  </si>
  <si>
    <r>
      <rPr>
        <b/>
        <sz val="11"/>
        <color theme="1"/>
        <rFont val="Calibri"/>
        <family val="2"/>
        <scheme val="minor"/>
      </rPr>
      <t xml:space="preserve">2.  Precio habitual sin descuento de cada tipo de validación de la tarjeta de acuerdo con las tarifas informadas en la documentación del Bloque A. </t>
    </r>
    <r>
      <rPr>
        <b/>
        <sz val="10"/>
        <color theme="1"/>
        <rFont val="Calibri"/>
        <family val="2"/>
        <scheme val="minor"/>
      </rPr>
      <t xml:space="preserve">
</t>
    </r>
    <r>
      <rPr>
        <b/>
        <sz val="10"/>
        <color theme="0" tint="-0.499984740745262"/>
        <rFont val="Calibri"/>
        <family val="2"/>
        <scheme val="minor"/>
      </rPr>
      <t xml:space="preserve"> * Para distintos precios de validación se deberá considerar cada tipo de validación por separado.</t>
    </r>
  </si>
  <si>
    <t>2. Precio habitual sin descuento de cada validación de acuerdo con las tarifas informadas en la documentación del Bloque A, que será la pérdida de ingresos correspondiente al viaje</t>
  </si>
  <si>
    <t>3. Porcentaje de descuento que se financia mediante subvención adicional obtenida por concesión de otras convocatorias o administraciones, en su caso.</t>
  </si>
  <si>
    <t>4. Porcentaje de descuento corregido que se financia por parte del Ministerio de Transportes y Movilidad Sostenible = 100 – [3].</t>
  </si>
  <si>
    <t>5. Importe máximo unitario por validación: se obtiene aplicando la parte proporcional del descuento del Ministerio al total, según la fórmula [2] * [4].</t>
  </si>
  <si>
    <t>6. Importe global máximo de subvención que puede percibirse por la utilización del título integrado = [1] * [5].</t>
  </si>
  <si>
    <t xml:space="preserve">0. Número total de validaciones </t>
  </si>
  <si>
    <t>10. Pérdida de ingresos a financiar correspondiente a la utilización de la tarjeta en los servicios de transporte competencia del beneficiario = [7] * [0].
Para distintos precios de validación se deberá considerar cada tipo de validación por separado.</t>
  </si>
  <si>
    <t>Seleccionar en deplegable...</t>
  </si>
  <si>
    <t>Multiviaje_infantil_Título_01 (cambiar por denominación real)</t>
  </si>
  <si>
    <t>Tarjetas_monedero_01 (cambiar por denominación real)</t>
  </si>
  <si>
    <t>Cómo replicar hoja Abono_Titulo_xx, Multiviaje_infantil_Titulo_xx y Tarjetas_monedero (tantas veces como sea necesario)</t>
  </si>
  <si>
    <t>Abonos_Título_02 (cambiar por denominación real)</t>
  </si>
  <si>
    <t>* Sustituir según correponda</t>
  </si>
  <si>
    <t>Abonos_Título_03 (cambiar por denominación real)</t>
  </si>
  <si>
    <t>Abonos_Título_04 (cambiar por denominación real)</t>
  </si>
  <si>
    <t>Multiviaje_infantil_Título_02 (cambiar por denominación real)</t>
  </si>
  <si>
    <t>Tarjetas_monedero_02 (cambiar por denominación real)</t>
  </si>
  <si>
    <r>
      <rPr>
        <b/>
        <sz val="14"/>
        <color theme="1"/>
        <rFont val="Calibri"/>
        <family val="2"/>
        <scheme val="minor"/>
      </rPr>
      <t xml:space="preserve">
</t>
    </r>
    <r>
      <rPr>
        <b/>
        <sz val="16"/>
        <color theme="1"/>
        <rFont val="Calibri"/>
        <family val="2"/>
        <scheme val="minor"/>
      </rPr>
      <t>Contenido del libro</t>
    </r>
    <r>
      <rPr>
        <sz val="11"/>
        <color theme="1"/>
        <rFont val="Calibri"/>
        <family val="2"/>
        <scheme val="minor"/>
      </rPr>
      <t xml:space="preserve">
</t>
    </r>
    <r>
      <rPr>
        <b/>
        <sz val="12"/>
        <color theme="1"/>
        <rFont val="Calibri"/>
        <family val="2"/>
        <scheme val="minor"/>
      </rPr>
      <t>- Hoja 1. Datos_Entidad</t>
    </r>
    <r>
      <rPr>
        <sz val="11"/>
        <color theme="1"/>
        <rFont val="Calibri"/>
        <family val="2"/>
        <scheme val="minor"/>
      </rPr>
      <t xml:space="preserve">
Contiene los datos generales de la entidad beneficiaria.
</t>
    </r>
    <r>
      <rPr>
        <b/>
        <sz val="12"/>
        <color theme="1"/>
        <rFont val="Calibri"/>
        <family val="2"/>
        <scheme val="minor"/>
      </rPr>
      <t>- Hojas 2,  3, 4, 5, 6 y 7. Abono_Título_xx</t>
    </r>
    <r>
      <rPr>
        <sz val="11"/>
        <color theme="1"/>
        <rFont val="Calibri"/>
        <family val="2"/>
        <scheme val="minor"/>
      </rPr>
      <t xml:space="preserve">
Cada hoja corresponde a un título de abono distinto.
</t>
    </r>
    <r>
      <rPr>
        <b/>
        <sz val="12"/>
        <color theme="1"/>
        <rFont val="Calibri"/>
        <family val="2"/>
        <scheme val="minor"/>
      </rPr>
      <t>- Hojas 8 y 9. Multiviaje_infantil_Título_xx</t>
    </r>
    <r>
      <rPr>
        <sz val="11"/>
        <color theme="1"/>
        <rFont val="Calibri"/>
        <family val="2"/>
        <scheme val="minor"/>
      </rPr>
      <t xml:space="preserve">
Cada hoja corresponde a un título multiviaje infantil distinto.
</t>
    </r>
    <r>
      <rPr>
        <b/>
        <sz val="12"/>
        <color theme="1"/>
        <rFont val="Calibri"/>
        <family val="2"/>
        <scheme val="minor"/>
      </rPr>
      <t>- Hojas 10 y 11. Tarjetas_monedero_xx</t>
    </r>
    <r>
      <rPr>
        <sz val="11"/>
        <color theme="1"/>
        <rFont val="Calibri"/>
        <family val="2"/>
        <scheme val="minor"/>
      </rPr>
      <t xml:space="preserve">
Cada hoja corresponde a un título multiviaje infantil distinto.
* El libro incluye inicialmente 5 hojas para títulos tipo Abono, 2 hojas para títulos tipo Multiviaje infantil y 2 hojas para Tarjetas monedero. Si fuese necesario añadir más, replicar las hojas por tantos títulos como sea necesario (seguir instrucciones más abajo).</t>
    </r>
  </si>
  <si>
    <t>2º semestre 2025</t>
  </si>
  <si>
    <t>1. Número total de validaciones de todos los billetes comercializados efectuadas en los servicios de transporte competencia del beneficiario en el semestre completo.</t>
  </si>
  <si>
    <r>
      <t xml:space="preserve">1. Importe global de todas las validaciones efectuadas en los servicios de transporte competencia del beneficiario en el semestre completo. 
</t>
    </r>
    <r>
      <rPr>
        <b/>
        <sz val="10"/>
        <color theme="0" tint="-0.499984740745262"/>
        <rFont val="Calibri"/>
        <family val="2"/>
        <scheme val="minor"/>
      </rPr>
      <t xml:space="preserve"> * Ver nota de la celda</t>
    </r>
  </si>
  <si>
    <t>Abonos_Título_05 (cambiar por denominación real)</t>
  </si>
  <si>
    <t>Denominación título o abono / título multiviaje</t>
  </si>
  <si>
    <r>
      <t xml:space="preserve">Importe global máximo de subvención que puede percibirse, suma de los importes máximos de subvención que pueden percibirse para cada título
</t>
    </r>
    <r>
      <rPr>
        <b/>
        <sz val="10"/>
        <color theme="0" tint="-0.499984740745262"/>
        <rFont val="Calibri"/>
        <family val="2"/>
        <scheme val="minor"/>
      </rPr>
      <t>* Ver nota en celda</t>
    </r>
  </si>
  <si>
    <t>Totales</t>
  </si>
  <si>
    <t>2º semestre 2024</t>
  </si>
  <si>
    <r>
      <rPr>
        <b/>
        <sz val="14"/>
        <color theme="1"/>
        <rFont val="Calibri"/>
        <family val="2"/>
        <scheme val="minor"/>
      </rPr>
      <t>Instrucciones generales</t>
    </r>
    <r>
      <rPr>
        <sz val="11"/>
        <color theme="1"/>
        <rFont val="Calibri"/>
        <family val="2"/>
        <scheme val="minor"/>
      </rPr>
      <t xml:space="preserve">
- Las celdas </t>
    </r>
    <r>
      <rPr>
        <b/>
        <sz val="11"/>
        <color theme="1"/>
        <rFont val="Calibri"/>
        <family val="2"/>
        <scheme val="minor"/>
      </rPr>
      <t>con fondo verde</t>
    </r>
    <r>
      <rPr>
        <b/>
        <sz val="11"/>
        <color theme="9" tint="-0.249977111117893"/>
        <rFont val="Calibri"/>
        <family val="2"/>
        <scheme val="minor"/>
      </rPr>
      <t xml:space="preserve"> </t>
    </r>
    <r>
      <rPr>
        <b/>
        <sz val="11"/>
        <color rgb="FF92D050"/>
        <rFont val="Calibri"/>
        <family val="2"/>
        <scheme val="minor"/>
      </rPr>
      <t>⬛</t>
    </r>
    <r>
      <rPr>
        <b/>
        <sz val="11"/>
        <color theme="9" tint="-0.249977111117893"/>
        <rFont val="Calibri"/>
        <family val="2"/>
        <scheme val="minor"/>
      </rPr>
      <t xml:space="preserve"> </t>
    </r>
    <r>
      <rPr>
        <sz val="11"/>
        <color theme="1"/>
        <rFont val="Calibri"/>
        <family val="2"/>
        <scheme val="minor"/>
      </rPr>
      <t xml:space="preserve"> son listas desplegables: solo debe seleccionarse uno de los valores permitidos.
- Las celdas con  </t>
    </r>
    <r>
      <rPr>
        <b/>
        <sz val="11"/>
        <color theme="1"/>
        <rFont val="Calibri"/>
        <family val="2"/>
        <scheme val="minor"/>
      </rPr>
      <t>con fondo gris</t>
    </r>
    <r>
      <rPr>
        <sz val="11"/>
        <color theme="1"/>
        <rFont val="Calibri"/>
        <family val="2"/>
        <scheme val="minor"/>
      </rPr>
      <t xml:space="preserve"> </t>
    </r>
    <r>
      <rPr>
        <b/>
        <sz val="11"/>
        <color theme="0" tint="-0.14999847407452621"/>
        <rFont val="Calibri"/>
        <family val="2"/>
        <scheme val="minor"/>
      </rPr>
      <t>⬛</t>
    </r>
    <r>
      <rPr>
        <b/>
        <sz val="11"/>
        <color theme="1"/>
        <rFont val="Calibri"/>
        <family val="2"/>
        <scheme val="minor"/>
      </rPr>
      <t xml:space="preserve"> </t>
    </r>
    <r>
      <rPr>
        <sz val="11"/>
        <color theme="1"/>
        <rFont val="Calibri"/>
        <family val="2"/>
        <scheme val="minor"/>
      </rPr>
      <t xml:space="preserve"> no deben modificarse. Contienen fórmulas y cualquier cambio alteraría los cálculos dependientes.
- Las celdas </t>
    </r>
    <r>
      <rPr>
        <b/>
        <sz val="11"/>
        <color theme="1"/>
        <rFont val="Calibri"/>
        <family val="2"/>
        <scheme val="minor"/>
      </rPr>
      <t>con fondo amarillo</t>
    </r>
    <r>
      <rPr>
        <sz val="11"/>
        <color theme="1"/>
        <rFont val="Calibri"/>
        <family val="2"/>
        <scheme val="minor"/>
      </rPr>
      <t xml:space="preserve"> </t>
    </r>
    <r>
      <rPr>
        <sz val="11"/>
        <color rgb="FFFFFF99"/>
        <rFont val="Calibri"/>
        <family val="2"/>
        <scheme val="minor"/>
      </rPr>
      <t>⬛</t>
    </r>
    <r>
      <rPr>
        <sz val="11"/>
        <color theme="1"/>
        <rFont val="Calibri"/>
        <family val="2"/>
        <scheme val="minor"/>
      </rPr>
      <t xml:space="preserve"> son las que deben trasladarse a la </t>
    </r>
    <r>
      <rPr>
        <b/>
        <sz val="11"/>
        <color theme="1"/>
        <rFont val="Calibri"/>
        <family val="2"/>
        <scheme val="minor"/>
      </rPr>
      <t>columna B</t>
    </r>
    <r>
      <rPr>
        <sz val="11"/>
        <color theme="1"/>
        <rFont val="Calibri"/>
        <family val="2"/>
        <scheme val="minor"/>
      </rPr>
      <t xml:space="preserve"> de la hoja </t>
    </r>
    <r>
      <rPr>
        <b/>
        <sz val="11"/>
        <color theme="1"/>
        <rFont val="Calibri"/>
        <family val="2"/>
        <scheme val="minor"/>
      </rPr>
      <t>Tabla_resumen</t>
    </r>
    <r>
      <rPr>
        <sz val="11"/>
        <color theme="1"/>
        <rFont val="Calibri"/>
        <family val="2"/>
        <scheme val="minor"/>
      </rPr>
      <t xml:space="preserve">.
- Las celdas </t>
    </r>
    <r>
      <rPr>
        <b/>
        <sz val="11"/>
        <color theme="1"/>
        <rFont val="Calibri"/>
        <family val="2"/>
        <scheme val="minor"/>
      </rPr>
      <t xml:space="preserve">con fondo azul </t>
    </r>
    <r>
      <rPr>
        <sz val="11"/>
        <color theme="4" tint="0.59999389629810485"/>
        <rFont val="Calibri"/>
        <family val="2"/>
        <scheme val="minor"/>
      </rPr>
      <t>⬛</t>
    </r>
    <r>
      <rPr>
        <sz val="11"/>
        <color theme="1"/>
        <rFont val="Calibri"/>
        <family val="2"/>
        <scheme val="minor"/>
      </rPr>
      <t xml:space="preserve"> son las que deben trasladarse a la </t>
    </r>
    <r>
      <rPr>
        <b/>
        <sz val="11"/>
        <color theme="1"/>
        <rFont val="Calibri"/>
        <family val="2"/>
        <scheme val="minor"/>
      </rPr>
      <t>columna B</t>
    </r>
    <r>
      <rPr>
        <sz val="11"/>
        <color theme="1"/>
        <rFont val="Calibri"/>
        <family val="2"/>
        <scheme val="minor"/>
      </rPr>
      <t xml:space="preserve"> del archivo </t>
    </r>
    <r>
      <rPr>
        <b/>
        <sz val="11"/>
        <color theme="1"/>
        <rFont val="Calibri"/>
        <family val="2"/>
        <scheme val="minor"/>
      </rPr>
      <t>«C.2.- Hoja de resultado finales»</t>
    </r>
    <r>
      <rPr>
        <sz val="11"/>
        <color theme="1"/>
        <rFont val="Calibri"/>
        <family val="2"/>
        <scheme val="minor"/>
      </rPr>
      <t xml:space="preserve">.
- No modificar la estructura de columnas ni su orden en ninguna hoja del libro.
   Si se requiere hacer comprobaciones o cálculos adicionales, utilice otro libro independiente.
- Cada título (abono o multiviaje infantil) debe tener su propia hoja independiente. No se pueden introducir varios títulos en una misma hoja.
</t>
    </r>
  </si>
  <si>
    <t>Títulos integrados - Tercer método desarrollado en el Anexo I de la Resolución de justificación y liquidación.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</si>
</sst>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quot;€&quot;"/>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b/>
      <sz val="9"/>
      <color indexed="81"/>
      <name val="Tahoma"/>
      <family val="2"/>
    </font>
    <font>
      <b/>
      <sz val="10"/>
      <color theme="0" tint="-0.499984740745262"/>
      <name val="Calibri"/>
      <family val="2"/>
      <scheme val="minor"/>
    </font>
    <font>
      <b/>
      <sz val="20"/>
      <color theme="0"/>
      <name val="Calibri"/>
      <family val="2"/>
      <scheme val="minor"/>
    </font>
    <font>
      <b/>
      <sz val="20"/>
      <name val="Calibri"/>
      <family val="2"/>
      <scheme val="minor"/>
    </font>
    <font>
      <b/>
      <sz val="14"/>
      <color theme="1"/>
      <name val="Calibri"/>
      <family val="2"/>
      <scheme val="minor"/>
    </font>
    <font>
      <b/>
      <sz val="16"/>
      <color theme="1"/>
      <name val="Calibri"/>
      <family val="2"/>
      <scheme val="minor"/>
    </font>
    <font>
      <sz val="11"/>
      <color rgb="FF000000"/>
      <name val="Aptos Narrow"/>
      <family val="2"/>
      <charset val="1"/>
    </font>
    <font>
      <b/>
      <sz val="12"/>
      <color theme="1"/>
      <name val="Calibri"/>
      <family val="2"/>
      <scheme val="minor"/>
    </font>
    <font>
      <b/>
      <sz val="11"/>
      <color theme="9" tint="-0.249977111117893"/>
      <name val="Calibri"/>
      <family val="2"/>
      <scheme val="minor"/>
    </font>
    <font>
      <b/>
      <sz val="11"/>
      <color rgb="FF92D050"/>
      <name val="Calibri"/>
      <family val="2"/>
      <scheme val="minor"/>
    </font>
    <font>
      <b/>
      <sz val="11"/>
      <color theme="0" tint="-0.14999847407452621"/>
      <name val="Calibri"/>
      <family val="2"/>
      <scheme val="minor"/>
    </font>
    <font>
      <b/>
      <sz val="10"/>
      <color theme="1"/>
      <name val="Calibri"/>
      <family val="2"/>
      <scheme val="minor"/>
    </font>
    <font>
      <sz val="9"/>
      <color indexed="81"/>
      <name val="Tahoma"/>
      <family val="2"/>
    </font>
    <font>
      <b/>
      <sz val="11"/>
      <name val="Calibri"/>
      <family val="2"/>
      <scheme val="minor"/>
    </font>
    <font>
      <sz val="11"/>
      <color rgb="FFFFFF99"/>
      <name val="Calibri"/>
      <family val="2"/>
      <scheme val="minor"/>
    </font>
    <font>
      <sz val="11"/>
      <color theme="4" tint="0.59999389629810485"/>
      <name val="Calibri"/>
      <family val="2"/>
      <scheme val="minor"/>
    </font>
  </fonts>
  <fills count="10">
    <fill>
      <patternFill patternType="none"/>
    </fill>
    <fill>
      <patternFill patternType="gray125"/>
    </fill>
    <fill>
      <patternFill patternType="solid">
        <fgColor theme="4"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C6E0B4"/>
        <bgColor indexed="64"/>
      </patternFill>
    </fill>
    <fill>
      <patternFill patternType="solid">
        <fgColor theme="0" tint="-0.14999847407452621"/>
        <bgColor indexed="64"/>
      </patternFill>
    </fill>
    <fill>
      <patternFill patternType="solid">
        <fgColor rgb="FFFFFF9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bottom/>
      <diagonal/>
    </border>
    <border>
      <left style="thin">
        <color indexed="64"/>
      </left>
      <right style="double">
        <color indexed="64"/>
      </right>
      <top/>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97">
    <xf numFmtId="0" fontId="0" fillId="0" borderId="0" xfId="0"/>
    <xf numFmtId="0" fontId="0" fillId="0" borderId="0" xfId="0" applyAlignment="1">
      <alignment wrapText="1"/>
    </xf>
    <xf numFmtId="49" fontId="6" fillId="2" borderId="0" xfId="0" applyNumberFormat="1" applyFont="1" applyFill="1" applyAlignment="1">
      <alignment horizontal="left" vertical="center" wrapText="1" indent="6"/>
    </xf>
    <xf numFmtId="49" fontId="6" fillId="2" borderId="0" xfId="0" applyNumberFormat="1" applyFont="1" applyFill="1" applyAlignment="1">
      <alignment horizontal="center" vertical="center" wrapText="1"/>
    </xf>
    <xf numFmtId="49" fontId="7" fillId="3" borderId="0" xfId="0" applyNumberFormat="1" applyFont="1" applyFill="1" applyAlignment="1">
      <alignment vertical="center"/>
    </xf>
    <xf numFmtId="49" fontId="0" fillId="4" borderId="0" xfId="0" applyNumberFormat="1" applyFill="1" applyAlignment="1">
      <alignment vertical="center"/>
    </xf>
    <xf numFmtId="0" fontId="8" fillId="0" borderId="0" xfId="0" applyFont="1"/>
    <xf numFmtId="49" fontId="9" fillId="0" borderId="0" xfId="0" applyNumberFormat="1" applyFont="1" applyAlignment="1">
      <alignment vertical="center"/>
    </xf>
    <xf numFmtId="49" fontId="0" fillId="0" borderId="0" xfId="0" applyNumberFormat="1"/>
    <xf numFmtId="0" fontId="0" fillId="0" borderId="0" xfId="0" applyAlignment="1">
      <alignment vertical="top"/>
    </xf>
    <xf numFmtId="0" fontId="0" fillId="4" borderId="2" xfId="0" applyFill="1" applyBorder="1" applyAlignment="1">
      <alignment horizontal="center"/>
    </xf>
    <xf numFmtId="0" fontId="0" fillId="0" borderId="9" xfId="0" applyBorder="1" applyProtection="1">
      <protection locked="0"/>
    </xf>
    <xf numFmtId="0" fontId="2" fillId="5" borderId="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0" fillId="5" borderId="1" xfId="0" applyFill="1" applyBorder="1"/>
    <xf numFmtId="10" fontId="0" fillId="5" borderId="1" xfId="0" applyNumberFormat="1" applyFill="1" applyBorder="1"/>
    <xf numFmtId="0" fontId="2" fillId="5" borderId="4"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0" fillId="0" borderId="0" xfId="0" applyProtection="1">
      <protection locked="0"/>
    </xf>
    <xf numFmtId="0" fontId="0" fillId="0" borderId="0" xfId="0" applyAlignment="1" applyProtection="1">
      <alignment vertical="top" wrapText="1"/>
      <protection locked="0"/>
    </xf>
    <xf numFmtId="0" fontId="0" fillId="0" borderId="0" xfId="0" applyAlignment="1" applyProtection="1">
      <alignment wrapText="1"/>
      <protection locked="0"/>
    </xf>
    <xf numFmtId="2" fontId="0" fillId="0" borderId="0" xfId="0" applyNumberFormat="1" applyProtection="1">
      <protection locked="0"/>
    </xf>
    <xf numFmtId="44" fontId="2" fillId="5" borderId="3" xfId="2" applyFont="1" applyFill="1" applyBorder="1" applyAlignment="1" applyProtection="1">
      <alignment horizontal="center" vertical="center" wrapText="1"/>
    </xf>
    <xf numFmtId="0" fontId="10" fillId="4" borderId="9" xfId="0" applyFont="1" applyFill="1" applyBorder="1" applyAlignment="1">
      <alignment horizontal="center"/>
    </xf>
    <xf numFmtId="3" fontId="0" fillId="0" borderId="1" xfId="0" applyNumberFormat="1" applyBorder="1"/>
    <xf numFmtId="164" fontId="0" fillId="0" borderId="1" xfId="2" applyNumberFormat="1" applyFont="1" applyBorder="1" applyProtection="1"/>
    <xf numFmtId="10" fontId="0" fillId="0" borderId="1" xfId="1" applyNumberFormat="1" applyFont="1" applyBorder="1" applyProtection="1"/>
    <xf numFmtId="164" fontId="0" fillId="0" borderId="1" xfId="2" applyNumberFormat="1" applyFont="1" applyFill="1" applyBorder="1" applyProtection="1"/>
    <xf numFmtId="10" fontId="0" fillId="5" borderId="1" xfId="1" applyNumberFormat="1" applyFont="1" applyFill="1" applyBorder="1" applyProtection="1"/>
    <xf numFmtId="164" fontId="0" fillId="5" borderId="1" xfId="2" applyNumberFormat="1" applyFont="1" applyFill="1" applyBorder="1" applyProtection="1"/>
    <xf numFmtId="164" fontId="0" fillId="0" borderId="1" xfId="2" applyNumberFormat="1" applyFont="1" applyBorder="1" applyProtection="1">
      <protection locked="0"/>
    </xf>
    <xf numFmtId="0" fontId="0" fillId="6" borderId="6" xfId="0" applyFill="1" applyBorder="1" applyProtection="1">
      <protection locked="0"/>
    </xf>
    <xf numFmtId="0" fontId="2" fillId="0" borderId="0" xfId="0" applyFont="1" applyProtection="1">
      <protection locked="0"/>
    </xf>
    <xf numFmtId="0" fontId="0" fillId="0" borderId="0" xfId="0" applyAlignment="1">
      <alignment horizontal="right"/>
    </xf>
    <xf numFmtId="10" fontId="0" fillId="5" borderId="1" xfId="1" applyNumberFormat="1" applyFont="1" applyFill="1" applyBorder="1" applyAlignment="1" applyProtection="1">
      <alignment horizontal="right"/>
    </xf>
    <xf numFmtId="0" fontId="0" fillId="0" borderId="0" xfId="0" applyAlignment="1" applyProtection="1">
      <alignment horizontal="right"/>
      <protection locked="0"/>
    </xf>
    <xf numFmtId="3" fontId="0" fillId="0" borderId="1" xfId="0" applyNumberFormat="1" applyBorder="1" applyProtection="1">
      <protection locked="0"/>
    </xf>
    <xf numFmtId="0" fontId="2" fillId="0" borderId="0" xfId="0" applyFont="1"/>
    <xf numFmtId="49" fontId="7" fillId="0" borderId="0" xfId="0" applyNumberFormat="1" applyFont="1" applyAlignment="1">
      <alignment vertical="center"/>
    </xf>
    <xf numFmtId="49" fontId="0" fillId="0" borderId="0" xfId="0" applyNumberFormat="1" applyAlignment="1">
      <alignment vertical="center"/>
    </xf>
    <xf numFmtId="0" fontId="0" fillId="0" borderId="0" xfId="0" applyAlignment="1">
      <alignment vertical="top" wrapText="1"/>
    </xf>
    <xf numFmtId="0" fontId="0" fillId="0" borderId="0" xfId="0" applyAlignment="1">
      <alignment horizontal="left" vertical="top" wrapText="1"/>
    </xf>
    <xf numFmtId="0" fontId="8" fillId="0" borderId="0" xfId="0" applyFont="1" applyAlignment="1">
      <alignment vertical="top"/>
    </xf>
    <xf numFmtId="0" fontId="0" fillId="0" borderId="1" xfId="0" applyBorder="1"/>
    <xf numFmtId="10" fontId="0" fillId="5" borderId="1" xfId="1" applyNumberFormat="1" applyFont="1" applyFill="1" applyBorder="1"/>
    <xf numFmtId="164" fontId="0" fillId="5" borderId="1" xfId="0" applyNumberFormat="1" applyFill="1" applyBorder="1"/>
    <xf numFmtId="0" fontId="0" fillId="0" borderId="9" xfId="0" applyBorder="1"/>
    <xf numFmtId="9" fontId="0" fillId="0" borderId="0" xfId="0" applyNumberFormat="1"/>
    <xf numFmtId="164" fontId="0" fillId="5" borderId="1" xfId="1" applyNumberFormat="1" applyFont="1" applyFill="1" applyBorder="1" applyProtection="1"/>
    <xf numFmtId="164" fontId="0" fillId="0" borderId="1" xfId="1" applyNumberFormat="1" applyFont="1" applyFill="1" applyBorder="1" applyProtection="1"/>
    <xf numFmtId="0" fontId="15" fillId="5" borderId="3" xfId="0" applyFont="1" applyFill="1" applyBorder="1" applyAlignment="1">
      <alignment horizontal="center" vertical="center" wrapText="1"/>
    </xf>
    <xf numFmtId="10" fontId="0" fillId="0" borderId="1" xfId="1" applyNumberFormat="1" applyFont="1" applyBorder="1" applyProtection="1">
      <protection locked="0"/>
    </xf>
    <xf numFmtId="0" fontId="0" fillId="7" borderId="6" xfId="0" applyFill="1" applyBorder="1"/>
    <xf numFmtId="10" fontId="0" fillId="5" borderId="1" xfId="1" applyNumberFormat="1" applyFont="1" applyFill="1" applyBorder="1" applyAlignment="1" applyProtection="1">
      <alignment horizontal="right" vertical="center"/>
    </xf>
    <xf numFmtId="44" fontId="0" fillId="5" borderId="1" xfId="1" applyNumberFormat="1" applyFont="1" applyFill="1" applyBorder="1" applyProtection="1"/>
    <xf numFmtId="0" fontId="17" fillId="5" borderId="5"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17" fillId="5" borderId="8" xfId="0" applyFont="1" applyFill="1" applyBorder="1" applyAlignment="1">
      <alignment horizontal="center" vertical="center" wrapText="1"/>
    </xf>
    <xf numFmtId="0" fontId="0" fillId="0" borderId="2" xfId="0" applyBorder="1"/>
    <xf numFmtId="0" fontId="0" fillId="5" borderId="6" xfId="0" applyFill="1" applyBorder="1"/>
    <xf numFmtId="49" fontId="7" fillId="3" borderId="0" xfId="0" applyNumberFormat="1" applyFont="1" applyFill="1" applyAlignment="1">
      <alignment vertical="center" wrapText="1"/>
    </xf>
    <xf numFmtId="0" fontId="0" fillId="5" borderId="12" xfId="0" applyFill="1" applyBorder="1"/>
    <xf numFmtId="0" fontId="0" fillId="0" borderId="12" xfId="0" applyBorder="1"/>
    <xf numFmtId="0" fontId="2" fillId="8" borderId="12" xfId="0" applyFont="1" applyFill="1" applyBorder="1"/>
    <xf numFmtId="164" fontId="0" fillId="8" borderId="1" xfId="2" applyNumberFormat="1" applyFont="1" applyFill="1" applyBorder="1" applyProtection="1"/>
    <xf numFmtId="164" fontId="0" fillId="3" borderId="1" xfId="2" applyNumberFormat="1" applyFont="1" applyFill="1" applyBorder="1" applyProtection="1"/>
    <xf numFmtId="164" fontId="0" fillId="9" borderId="1" xfId="0" applyNumberFormat="1" applyFill="1" applyBorder="1"/>
    <xf numFmtId="44" fontId="0" fillId="9" borderId="1" xfId="2" applyFont="1" applyFill="1" applyBorder="1"/>
    <xf numFmtId="164" fontId="0" fillId="9" borderId="1" xfId="1" applyNumberFormat="1" applyFont="1" applyFill="1" applyBorder="1" applyProtection="1"/>
    <xf numFmtId="0" fontId="2" fillId="5" borderId="16" xfId="0" applyFont="1" applyFill="1" applyBorder="1" applyAlignment="1">
      <alignment horizontal="center" vertical="center" wrapText="1"/>
    </xf>
    <xf numFmtId="0" fontId="2" fillId="5" borderId="17" xfId="0" applyFont="1" applyFill="1" applyBorder="1" applyAlignment="1">
      <alignment horizontal="center" vertical="center" wrapText="1"/>
    </xf>
    <xf numFmtId="3" fontId="0" fillId="0" borderId="18" xfId="0" applyNumberFormat="1" applyBorder="1"/>
    <xf numFmtId="3" fontId="0" fillId="0" borderId="19" xfId="0" applyNumberFormat="1" applyBorder="1"/>
    <xf numFmtId="10" fontId="0" fillId="5" borderId="20" xfId="1" applyNumberFormat="1" applyFont="1" applyFill="1" applyBorder="1"/>
    <xf numFmtId="44" fontId="2" fillId="5" borderId="16" xfId="2" applyFont="1" applyFill="1" applyBorder="1" applyAlignment="1" applyProtection="1">
      <alignment horizontal="center" vertical="center" wrapText="1"/>
    </xf>
    <xf numFmtId="164" fontId="0" fillId="0" borderId="18" xfId="2" applyNumberFormat="1" applyFont="1" applyBorder="1" applyProtection="1"/>
    <xf numFmtId="10" fontId="0" fillId="5" borderId="19" xfId="1" applyNumberFormat="1" applyFont="1" applyFill="1" applyBorder="1" applyAlignment="1" applyProtection="1">
      <alignment horizontal="right"/>
    </xf>
    <xf numFmtId="10" fontId="0" fillId="0" borderId="19" xfId="1" applyNumberFormat="1" applyFont="1" applyBorder="1" applyProtection="1"/>
    <xf numFmtId="164" fontId="0" fillId="0" borderId="19" xfId="2" applyNumberFormat="1" applyFont="1" applyFill="1" applyBorder="1" applyProtection="1"/>
    <xf numFmtId="164" fontId="0" fillId="5" borderId="19" xfId="2" applyNumberFormat="1" applyFont="1" applyFill="1" applyBorder="1" applyProtection="1"/>
    <xf numFmtId="10" fontId="0" fillId="5" borderId="19" xfId="0" applyNumberFormat="1" applyFill="1" applyBorder="1"/>
    <xf numFmtId="10" fontId="0" fillId="5" borderId="19" xfId="1" applyNumberFormat="1" applyFont="1" applyFill="1" applyBorder="1" applyProtection="1"/>
    <xf numFmtId="164" fontId="0" fillId="5" borderId="19" xfId="0" applyNumberFormat="1" applyFill="1" applyBorder="1"/>
    <xf numFmtId="3" fontId="0" fillId="0" borderId="19" xfId="0" applyNumberFormat="1" applyBorder="1" applyProtection="1">
      <protection locked="0"/>
    </xf>
    <xf numFmtId="164" fontId="0" fillId="9" borderId="19" xfId="0" applyNumberFormat="1" applyFill="1" applyBorder="1"/>
    <xf numFmtId="164" fontId="0" fillId="5" borderId="20" xfId="0" applyNumberFormat="1" applyFill="1" applyBorder="1"/>
    <xf numFmtId="49" fontId="0" fillId="0" borderId="0" xfId="0" applyNumberFormat="1" applyAlignment="1">
      <alignment horizontal="left" vertical="top" wrapText="1"/>
    </xf>
    <xf numFmtId="0" fontId="2" fillId="5" borderId="13"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cellXfs>
  <cellStyles count="3">
    <cellStyle name="Moneda" xfId="2" builtinId="4"/>
    <cellStyle name="Normal" xfId="0" builtinId="0"/>
    <cellStyle name="Porcentaje" xfId="1" builtinId="5"/>
  </cellStyles>
  <dxfs count="390">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ont>
        <color rgb="FF9C0006"/>
      </font>
      <fill>
        <patternFill>
          <bgColor rgb="FFFFC7CE"/>
        </patternFill>
      </fill>
    </dxf>
    <dxf>
      <fill>
        <patternFill>
          <bgColor rgb="FFFFC7CE"/>
        </patternFill>
      </fill>
    </dxf>
    <dxf>
      <fill>
        <patternFill patternType="solid">
          <fgColor indexed="64"/>
          <bgColor rgb="FFC6E0B4"/>
        </patternFill>
      </fill>
      <border diagonalUp="0" diagonalDown="0" outline="0">
        <left style="thin">
          <color indexed="64"/>
        </left>
        <right/>
        <top style="thin">
          <color indexed="64"/>
        </top>
        <bottom/>
      </border>
      <protection locked="1" hidden="0"/>
    </dxf>
    <dxf>
      <border diagonalUp="0" diagonalDown="0" outline="0">
        <left/>
        <right style="thin">
          <color indexed="64"/>
        </right>
        <top style="thin">
          <color indexed="64"/>
        </top>
        <bottom/>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numFmt numFmtId="3" formatCode="#,##0"/>
      <fill>
        <patternFill patternType="none">
          <fgColor indexed="64"/>
          <bgColor auto="1"/>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border>
        <top style="thin">
          <color rgb="FF000000"/>
        </top>
      </border>
    </dxf>
    <dxf>
      <fill>
        <patternFill patternType="solid">
          <fgColor rgb="FF000000"/>
          <bgColor rgb="FFF2F2F2"/>
        </patternFill>
      </fill>
      <border diagonalUp="0" diagonalDown="0" outline="0">
        <left style="thin">
          <color rgb="FF000000"/>
        </left>
        <right style="thin">
          <color rgb="FF000000"/>
        </right>
        <top/>
        <bottom/>
      </border>
      <protection locked="1" hidden="0"/>
    </dxf>
    <dxf>
      <border outline="0">
        <left style="thin">
          <color rgb="FF000000"/>
        </left>
        <top style="thin">
          <color rgb="FF000000"/>
        </top>
      </border>
    </dxf>
    <dxf>
      <protection locked="1"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rgb="FFC6E0B4"/>
        </patternFill>
      </fill>
      <border diagonalUp="0" diagonalDown="0" outline="0">
        <left style="thin">
          <color indexed="64"/>
        </left>
        <right/>
        <top style="thin">
          <color indexed="64"/>
        </top>
        <bottom/>
      </border>
      <protection locked="1" hidden="0"/>
    </dxf>
    <dxf>
      <border diagonalUp="0" diagonalDown="0" outline="0">
        <left/>
        <right style="thin">
          <color indexed="64"/>
        </right>
        <top style="thin">
          <color indexed="64"/>
        </top>
        <bottom/>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1"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0.00\ &quot;€&quo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164" formatCode="#,##0.00\ &quot;€&quot;"/>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numFmt numFmtId="3" formatCode="#,##0"/>
      <fill>
        <patternFill patternType="none">
          <fgColor indexed="64"/>
          <bgColor auto="1"/>
        </patternFill>
      </fill>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1" hidden="0"/>
    </dxf>
    <dxf>
      <border>
        <top style="thin">
          <color indexed="64"/>
        </top>
      </border>
    </dxf>
    <dxf>
      <fill>
        <patternFill patternType="solid">
          <fgColor indexed="64"/>
          <bgColor theme="0" tint="-4.9989318521683403E-2"/>
        </patternFill>
      </fill>
      <border diagonalUp="0" diagonalDown="0" outline="0">
        <left style="thin">
          <color indexed="64"/>
        </left>
        <right style="thin">
          <color indexed="64"/>
        </right>
        <top/>
        <bottom/>
      </border>
      <protection locked="1" hidden="0"/>
    </dxf>
    <dxf>
      <border outline="0">
        <left style="thin">
          <color rgb="FF000000"/>
        </left>
        <top style="thin">
          <color rgb="FF000000"/>
        </top>
      </border>
    </dxf>
    <dxf>
      <protection locked="1"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tint="-4.9989318521683403E-2"/>
        </patternFill>
      </fill>
      <border diagonalUp="0" diagonalDown="0" outline="0">
        <left style="thin">
          <color indexed="64"/>
        </left>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ill>
        <patternFill patternType="none">
          <fgColor rgb="FF000000"/>
          <bgColor auto="1"/>
        </patternFill>
      </fill>
    </dxf>
    <dxf>
      <border>
        <bottom style="thin">
          <color rgb="FF000000"/>
        </bottom>
      </border>
    </dxf>
    <dxf>
      <font>
        <strike val="0"/>
        <outline val="0"/>
        <shadow val="0"/>
        <u val="none"/>
        <vertAlign val="baseline"/>
        <sz val="11"/>
        <color auto="1"/>
        <name val="Calibri"/>
        <family val="2"/>
        <scheme val="minor"/>
      </font>
      <border diagonalUp="0" diagonalDown="0">
        <left style="thin">
          <color indexed="64"/>
        </left>
        <right style="thin">
          <color indexed="64"/>
        </right>
        <top/>
        <bottom/>
        <vertical style="thin">
          <color indexed="64"/>
        </vertical>
        <horizontal style="thin">
          <color indexed="64"/>
        </horizontal>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top style="thin">
          <color rgb="FF000000"/>
        </top>
      </border>
    </dxf>
    <dxf>
      <fill>
        <patternFill patternType="solid">
          <fgColor rgb="FF000000"/>
          <bgColor rgb="FFD9D9D9"/>
        </patternFill>
      </fill>
      <border diagonalUp="0" diagonalDown="0" outline="0">
        <left style="thin">
          <color rgb="FF000000"/>
        </left>
        <right style="thin">
          <color rgb="FF000000"/>
        </right>
        <top/>
        <bottom/>
      </border>
    </dxf>
    <dxf>
      <border outline="0">
        <left style="thin">
          <color rgb="FF000000"/>
        </left>
        <top style="thin">
          <color rgb="FF000000"/>
        </top>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0" tint="-4.9989318521683403E-2"/>
        </patternFill>
      </fill>
      <border diagonalUp="0" diagonalDown="0" outline="0">
        <left style="thin">
          <color indexed="64"/>
        </left>
        <right/>
        <top style="thin">
          <color indexed="64"/>
        </top>
        <bottom style="thin">
          <color indexed="64"/>
        </bottom>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none">
          <fgColor indexed="64"/>
          <bgColor auto="1"/>
        </patternFill>
      </fill>
    </dxf>
    <dxf>
      <border>
        <bottom style="thin">
          <color indexed="64"/>
        </bottom>
      </border>
    </dxf>
    <dxf>
      <font>
        <strike val="0"/>
        <outline val="0"/>
        <shadow val="0"/>
        <u val="none"/>
        <vertAlign val="baseline"/>
        <sz val="11"/>
        <color auto="1"/>
        <name val="Calibri"/>
        <family val="2"/>
        <scheme val="minor"/>
      </font>
      <border diagonalUp="0" diagonalDown="0">
        <left style="thin">
          <color indexed="64"/>
        </left>
        <right style="thin">
          <color indexed="64"/>
        </right>
        <top/>
        <bottom/>
        <vertical style="thin">
          <color indexed="64"/>
        </vertical>
        <horizontal style="thin">
          <color indexed="64"/>
        </horizontal>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numFmt numFmtId="14" formatCode="0.0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outline="0">
        <left style="thin">
          <color indexed="64"/>
        </left>
        <right style="thin">
          <color indexed="64"/>
        </right>
        <top style="thin">
          <color indexed="64"/>
        </top>
        <bottom style="thin">
          <color indexed="64"/>
        </bottom>
      </border>
      <protection locked="0" hidden="0"/>
    </dxf>
    <dxf>
      <numFmt numFmtId="2"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dxf>
    <dxf>
      <border>
        <top style="thin">
          <color indexed="64"/>
        </top>
      </border>
    </dxf>
    <dxf>
      <fill>
        <patternFill patternType="solid">
          <fgColor indexed="64"/>
          <bgColor theme="0" tint="-0.14999847407452621"/>
        </patternFill>
      </fill>
      <border diagonalUp="0" diagonalDown="0" outline="0">
        <left style="thin">
          <color indexed="64"/>
        </left>
        <right style="thin">
          <color indexed="64"/>
        </right>
        <top/>
        <bottom/>
      </border>
    </dxf>
    <dxf>
      <border outline="0">
        <left style="thin">
          <color indexed="64"/>
        </left>
        <top style="thin">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fill>
        <patternFill patternType="solid">
          <fgColor rgb="FF000000"/>
          <bgColor rgb="FFD9D9D9"/>
        </patternFill>
      </fill>
      <border diagonalUp="0" diagonalDown="0">
        <left style="thin">
          <color rgb="FF000000"/>
        </left>
        <right style="thin">
          <color rgb="FF000000"/>
        </right>
        <top/>
        <bottom/>
      </border>
      <protection locked="0" hidden="0"/>
    </dxf>
    <dxf>
      <border outline="0">
        <left style="thin">
          <color rgb="FF000000"/>
        </left>
        <top style="thin">
          <color rgb="FF000000"/>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9" tint="0.59999389629810485"/>
        </patternFill>
      </fill>
      <border diagonalUp="0" diagonalDown="0" outline="0">
        <left style="thin">
          <color indexed="64"/>
        </left>
        <right/>
        <top style="thin">
          <color indexed="64"/>
        </top>
        <bottom/>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protection locked="0"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rgb="FFFFFF99"/>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numFmt numFmtId="3" formatCode="#,##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0.14999847407452621"/>
        </patternFill>
      </fill>
      <alignment horizontal="center" vertical="bottom" textRotation="0" wrapText="0" indent="0" justifyLastLine="0" shrinkToFit="0" readingOrder="0"/>
      <border diagonalUp="0" diagonalDown="0">
        <left style="thin">
          <color indexed="64"/>
        </left>
        <right style="thin">
          <color indexed="64"/>
        </right>
        <top/>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14" formatCode="0.00%"/>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theme="0" tint="-4.9989318521683403E-2"/>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ill>
        <patternFill patternType="none">
          <fgColor indexed="64"/>
          <bgColor auto="1"/>
        </patternFill>
      </fil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2" formatCode="0.0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alignment horizontal="right" textRotation="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0" tint="-0.499984740745262"/>
        <name val="Calibri"/>
        <family val="2"/>
        <scheme val="minor"/>
      </font>
      <numFmt numFmtId="34" formatCode="_-* #,##0.00\ &quot;€&quot;_-;\-* #,##0.00\ &quot;€&quot;_-;_-* &quot;-&quot;??\ &quot;€&quot;_-;_-@_-"/>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diagonalUp="0" diagonalDown="0">
        <left style="double">
          <color indexed="64"/>
        </left>
        <right style="thin">
          <color indexed="64"/>
        </right>
        <top style="thin">
          <color indexed="64"/>
        </top>
        <bottom style="thin">
          <color indexed="64"/>
        </bottom>
        <vertical/>
        <horizontal/>
      </border>
      <protection locked="1" hidden="0"/>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numFmt numFmtId="3" formatCode="#,##0"/>
      <border diagonalUp="0" diagonalDown="0">
        <left style="double">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fill>
        <patternFill patternType="solid">
          <fgColor indexed="64"/>
          <bgColor theme="0" tint="-0.14999847407452621"/>
        </patternFill>
      </fill>
      <border diagonalUp="0" diagonalDown="0">
        <left style="thin">
          <color indexed="64"/>
        </left>
        <right style="thin">
          <color indexed="64"/>
        </right>
        <top/>
        <bottom/>
      </border>
      <protection locked="0" hidden="0"/>
    </dxf>
    <dxf>
      <border outline="0">
        <left style="thin">
          <color indexed="64"/>
        </left>
        <top style="thin">
          <color indexed="64"/>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numFmt numFmtId="34" formatCode="_-* #,##0.00\ &quot;€&quot;_-;\-* #,##0.00\ &quot;€&quot;_-;_-* &quot;-&quot;??\ &quot;€&quot;_-;_-@_-"/>
      <fill>
        <patternFill patternType="solid">
          <fgColor indexed="64"/>
          <bgColor theme="0" tint="-4.9989318521683403E-2"/>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family val="2"/>
        <scheme val="minor"/>
      </font>
      <numFmt numFmtId="164" formatCode="#,##0.00\ &quot;€&quot;"/>
      <border diagonalUp="0" diagonalDown="0" outline="0">
        <left style="thin">
          <color indexed="64"/>
        </left>
        <right style="thin">
          <color indexed="64"/>
        </right>
        <top style="thin">
          <color indexed="64"/>
        </top>
        <bottom style="thin">
          <color indexed="64"/>
        </bottom>
      </border>
      <protection locked="1" hidden="0"/>
    </dxf>
    <dxf>
      <fill>
        <patternFill patternType="solid">
          <fgColor indexed="64"/>
          <bgColor theme="0" tint="-4.9989318521683403E-2"/>
        </patternFill>
      </fill>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protection locked="1" hidden="0"/>
    </dxf>
    <dxf>
      <border outline="0">
        <top style="thin">
          <color indexed="64"/>
        </top>
      </border>
    </dxf>
    <dxf>
      <fill>
        <patternFill patternType="solid">
          <fgColor indexed="64"/>
          <bgColor theme="0" tint="-4.9989318521683403E-2"/>
        </patternFill>
      </fill>
      <protection locked="1" hidden="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protection locked="1" hidden="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patternType="solid">
          <fgColor indexed="64"/>
          <bgColor theme="0"/>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00000"/>
        <name val="Aptos Narrow"/>
        <family val="2"/>
        <charset val="1"/>
        <scheme val="none"/>
      </font>
      <fill>
        <patternFill patternType="solid">
          <fgColor indexed="64"/>
          <bgColor theme="0"/>
        </patternFill>
      </fill>
      <alignment horizontal="center" vertical="bottom" textRotation="0" wrapText="0"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99"/>
      <color rgb="FFC6E0B4"/>
      <color rgb="FFFFC7CE"/>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1</xdr:col>
      <xdr:colOff>648365</xdr:colOff>
      <xdr:row>1</xdr:row>
      <xdr:rowOff>8250</xdr:rowOff>
    </xdr:to>
    <xdr:pic>
      <xdr:nvPicPr>
        <xdr:cNvPr id="2" name="Imagen 1">
          <a:extLst>
            <a:ext uri="{FF2B5EF4-FFF2-40B4-BE49-F238E27FC236}">
              <a16:creationId xmlns:a16="http://schemas.microsoft.com/office/drawing/2014/main" id="{A8A5CBE6-A5B8-4F87-B1AB-0F4576DC9139}"/>
            </a:ext>
          </a:extLst>
        </xdr:cNvPr>
        <xdr:cNvPicPr>
          <a:picLocks noChangeAspect="1"/>
        </xdr:cNvPicPr>
      </xdr:nvPicPr>
      <xdr:blipFill>
        <a:blip xmlns:r="http://schemas.openxmlformats.org/officeDocument/2006/relationships" r:embed="rId1"/>
        <a:stretch>
          <a:fillRect/>
        </a:stretch>
      </xdr:blipFill>
      <xdr:spPr>
        <a:xfrm>
          <a:off x="6350" y="0"/>
          <a:ext cx="1499265" cy="630550"/>
        </a:xfrm>
        <a:prstGeom prst="rect">
          <a:avLst/>
        </a:prstGeom>
      </xdr:spPr>
    </xdr:pic>
    <xdr:clientData/>
  </xdr:twoCellAnchor>
  <xdr:twoCellAnchor editAs="oneCell">
    <xdr:from>
      <xdr:col>1</xdr:col>
      <xdr:colOff>0</xdr:colOff>
      <xdr:row>5</xdr:row>
      <xdr:rowOff>0</xdr:rowOff>
    </xdr:from>
    <xdr:to>
      <xdr:col>2</xdr:col>
      <xdr:colOff>616441</xdr:colOff>
      <xdr:row>5</xdr:row>
      <xdr:rowOff>3321221</xdr:rowOff>
    </xdr:to>
    <xdr:pic>
      <xdr:nvPicPr>
        <xdr:cNvPr id="3" name="Imagen 2">
          <a:extLst>
            <a:ext uri="{FF2B5EF4-FFF2-40B4-BE49-F238E27FC236}">
              <a16:creationId xmlns:a16="http://schemas.microsoft.com/office/drawing/2014/main" id="{10F4AF67-B9ED-E5EC-C05D-004BECC5CF32}"/>
            </a:ext>
          </a:extLst>
        </xdr:cNvPr>
        <xdr:cNvPicPr>
          <a:picLocks noChangeAspect="1"/>
        </xdr:cNvPicPr>
      </xdr:nvPicPr>
      <xdr:blipFill>
        <a:blip xmlns:r="http://schemas.openxmlformats.org/officeDocument/2006/relationships" r:embed="rId2"/>
        <a:stretch>
          <a:fillRect/>
        </a:stretch>
      </xdr:blipFill>
      <xdr:spPr>
        <a:xfrm>
          <a:off x="857250" y="8086725"/>
          <a:ext cx="9550891" cy="332122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3DB4054-3D56-4D75-A89C-BC15B54D9570}" name="tb_entidad" displayName="tb_entidad" ref="A4:B5" totalsRowShown="0" headerRowDxfId="389" headerRowBorderDxfId="388" tableBorderDxfId="387" totalsRowBorderDxfId="386">
  <autoFilter ref="A4:B5" xr:uid="{03DB4054-3D56-4D75-A89C-BC15B54D9570}">
    <filterColumn colId="0" hiddenButton="1"/>
    <filterColumn colId="1" hiddenButton="1"/>
  </autoFilter>
  <tableColumns count="2">
    <tableColumn id="1" xr3:uid="{BE03F901-F4B3-4B86-99E2-12DEB24FF5ED}" name="Número Expediente" dataDxfId="385"/>
    <tableColumn id="2" xr3:uid="{ABF30E74-F52B-4616-A762-2555A76BC5F4}" name="Nombre entidad" dataDxfId="384"/>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3B819CD1-3057-4B7E-A97B-EBA7E37AF559}" name="tb_denominacion_abono_titulo26" displayName="tb_denominacion_abono_titulo26" ref="A2:C3" totalsRowShown="0" headerRowDxfId="197" dataDxfId="195" headerRowBorderDxfId="196" tableBorderDxfId="194" totalsRowBorderDxfId="193">
  <autoFilter ref="A2:C3" xr:uid="{CF45745F-D028-4F01-9282-E235F922D854}">
    <filterColumn colId="0" hiddenButton="1"/>
    <filterColumn colId="1" hiddenButton="1"/>
    <filterColumn colId="2" hiddenButton="1"/>
  </autoFilter>
  <tableColumns count="3">
    <tableColumn id="1" xr3:uid="{C197BC39-02FB-48BE-93A6-0EE38459FBBE}" name="Denominación título o abono" dataDxfId="192"/>
    <tableColumn id="3" xr3:uid="{F1FEA0E9-C575-45C6-B5A0-BDA1322B9CB8}" name="Entidad comercializadora" dataDxfId="191"/>
    <tableColumn id="2" xr3:uid="{A545098A-2603-4BDF-A2D5-46C63219DE4D}" name="Usuarios de abono de uso  temporal ilimitado" dataDxfId="190"/>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BDF54AC3-8BEA-4D55-B7A7-4DA45A7DE5C1}" name="tb_abono_titulo27" displayName="tb_abono_titulo27" ref="E2:U3" headerRowDxfId="189" dataDxfId="188" totalsRowDxfId="186" tableBorderDxfId="187" totalsRowBorderDxfId="185">
  <tableColumns count="17">
    <tableColumn id="2" xr3:uid="{D806C81A-7352-4349-AB7D-3D475E66C233}" name="Número de validaciones del billete efectuadas en los servicios de transporte competencia del beneficiario." totalsRowFunction="sum" dataDxfId="184" totalsRowDxfId="183"/>
    <tableColumn id="15" xr3:uid="{1060FD54-50CA-4ADB-8F84-51012DC11391}" name=" Número total de validaciones del billete efectuadas en todos los servicios de transporte en los que puede emplearse el título bonificado, incluyendo, en su caso, las validaciones pendientes no consumidas." dataDxfId="182" totalsRowDxfId="181"/>
    <tableColumn id="16" xr3:uid="{344D4EB4-ABE8-449C-8568-CF461EB9764A}" name="Utilización de los títulos en los servicios de transporte competencia del beneficiario [%U]_x000a_[col. F / col. G]" dataDxfId="180">
      <calculatedColumnFormula>IFERROR(tb_abono_titulo27[[#This Row],[Número de validaciones del billete efectuadas en los servicios de transporte competencia del beneficiario.]]/tb_abono_titulo27[[#This Row],[ Número total de validaciones del billete efectuadas en todos los servicios de transporte en los que puede emplearse el título bonificado, incluyendo, en su caso, las validaciones pendientes no consumidas.]],0)</calculatedColumnFormula>
    </tableColumn>
    <tableColumn id="3" xr3:uid="{FD8297FA-BA88-4DB6-8FE8-A2CF94AAE3AD}" name="1. Precio habitual sin descuento del título de acuerdo con las tarifas informadas en la documentación del Bloque A." totalsRowLabel=" No aplica " dataDxfId="179" totalsRowDxfId="178" dataCellStyle="Moneda"/>
    <tableColumn id="4" xr3:uid="{E49B2DAB-6AA5-4177-9B3A-E327292A77FD}" name="2. Porcentaje de descuento básico que se financia por parte del Ministerio de Transportes y Movilidad Sostenible, de acuerdo con el artículo 7.2 del Real Decreto-ley 1/2025, de 28 de enero." totalsRowLabel="No aplica" dataDxfId="177" totalsRowDxfId="176" dataCellStyle="Porcentaje">
      <calculatedColumnFormula array="1">_xlfn.IFS(
tb_denominacion_abono_titulo28[Usuarios de abono de uso  temporal ilimitado]="Usuarios infantiles",1,
tb_denominacion_abono_titulo28[Usuarios de abono de uso  temporal ilimitado]="Usuarios juveniles",0.5,
tb_denominacion_abono_titulo28[Usuarios de abono de uso  temporal ilimitado]="Usuarios generales",0.2,
tb_denominacion_abono_titulo28[Usuarios de abono de uso  temporal ilimitado]="Seleccionar en deplegable...","% auto -&gt; desplegable (C2)"
)</calculatedColumnFormula>
    </tableColumn>
    <tableColumn id="5" xr3:uid="{8256BD95-FB4E-4515-B76A-32F46B3DCC2A}" name="3.  Porcentaje de descuento que se financia por parte de la entidad beneficiaria._x000a_*Ver nota de la celda " totalsRowLabel="No aplica" dataDxfId="175" totalsRowDxfId="174" dataCellStyle="Porcentaje"/>
    <tableColumn id="6" xr3:uid="{AAA4C6F5-4B92-4FFE-94CC-1F56B30D6F6E}" name="4.  Porcentaje de descuento que se financia mediante subvención adicional obtenida por concesión de otras convocatorias o administraciones, en su caso." totalsRowLabel="No aplica" dataDxfId="173" totalsRowDxfId="172" dataCellStyle="Porcentaje"/>
    <tableColumn id="7" xr3:uid="{A4DAA8CA-FCDD-41CC-A24A-998367A0C6FE}" name="5.  Precio unitario con descuento del título." totalsRowLabel="No aplica" dataDxfId="171" totalsRowDxfId="170" dataCellStyle="Moneda"/>
    <tableColumn id="8" xr3:uid="{3909775E-BD86-4BC1-8008-DE64FDA92A8A}" name="6.   Pérdida unitaria de ingresos correspondiente al título = [1] – [5]." totalsRowLabel="No aplica" dataDxfId="169" totalsRowDxfId="168" dataCellStyle="Moneda">
      <calculatedColumnFormula>tb_abono_titulo27[[#This Row],[1. Precio habitual sin descuento del título de acuerdo con las tarifas informadas en la documentación del Bloque A.]]-tb_abono_titulo27[[#This Row],[5.  Precio unitario con descuento del título.]]</calculatedColumnFormula>
    </tableColumn>
    <tableColumn id="9" xr3:uid="{62E49A5D-4037-4B98-9166-8C79C433BB87}" name="7.  Porcentaje que supone la pérdida unitaria de ingresos del título con respecto al precio habitual sin descuento = [6] / [1] * 100." totalsRowLabel="No aplica" dataDxfId="167" totalsRowDxfId="166">
      <calculatedColumnFormula>IFERROR(tb_abono_titulo27[[#This Row],[6.   Pérdida unitaria de ingresos correspondiente al título = '[1'] – '[5'].]]/tb_abono_titulo27[[#This Row],[1. Precio habitual sin descuento del título de acuerdo con las tarifas informadas en la documentación del Bloque A.]],0)</calculatedColumnFormula>
    </tableColumn>
    <tableColumn id="10" xr3:uid="{88552A44-6B73-4747-A3C5-2DB70E7D9722}" name="8.  Porcentaje de descuento corregido que se financia por parte del Ministerio de Transportes y Movilidad Sostenible = [7] – [3] – [4], si [2] + [3] + [4] &gt; [7]._x000a_*Ver nota de la celda " totalsRowLabel="No aplica" dataDxfId="165" totalsRowDxfId="164" dataCellStyle="Porcentaje">
      <calculatedColumnFormula>IFERROR(IF((tb_abono_titulo27[[#This Row],[2. Porcentaje de descuento básico que se financia por parte del Ministerio de Transportes y Movilidad Sostenible, de acuerdo con el artículo 7.2 del Real Decreto-ley 1/2025, de 28 de enero.]]+tb_abono_titulo27[[#This Row],[3.  Porcentaje de descuento que se financia por parte de la entidad beneficiaria.
*Ver nota de la celda ]]+tb_abono_titulo27[[#This Row],[4.  Porcentaje de descuento que se financia mediante subvención adicional obtenida por concesión de otras convocatorias o administraciones, en su caso.]])&gt;tb_abono_titulo27[[#This Row],[7.  Porcentaje que supone la pérdida unitaria de ingresos del título con respecto al precio habitual sin descuento = '[6'] / '[1'] * 100.]],tb_abono_titulo27[[#This Row],[7.  Porcentaje que supone la pérdida unitaria de ingresos del título con respecto al precio habitual sin descuento = '[6'] / '[1'] * 100.]]-tb_abono_titulo27[[#This Row],[3.  Porcentaje de descuento que se financia por parte de la entidad beneficiaria.
*Ver nota de la celda ]]-tb_abono_titulo27[[#This Row],[4.  Porcentaje de descuento que se financia mediante subvención adicional obtenida por concesión de otras convocatorias o administraciones, en su caso.]],tb_abono_titulo27[[#This Row],[2. Porcentaje de descuento básico que se financia por parte del Ministerio de Transportes y Movilidad Sostenible, de acuerdo con el artículo 7.2 del Real Decreto-ley 1/2025, de 28 de enero.]]),0)</calculatedColumnFormula>
    </tableColumn>
    <tableColumn id="17" xr3:uid="{49D5CBCE-D2BF-4FC2-A448-3A24CDF20F5E}" name="9.    Pérdida unitaria de ingresos a financiar correspondiente a la utilización del título en los servicios de transporte competencia del beneficiario = [6] * [%U]." dataDxfId="163" totalsRowDxfId="162">
      <calculatedColumnFormula>tb_abono_titulo27[[#This Row],[6.   Pérdida unitaria de ingresos correspondiente al título = '[1'] – '[5'].]]*tb_abono_titulo27[[#This Row],[Utilización de los títulos en los servicios de transporte competencia del beneficiario '[%U']
'[col. F / col. G']]]</calculatedColumnFormula>
    </tableColumn>
    <tableColumn id="18" xr3:uid="{7F40BEFB-30F2-457E-9B27-51725ACC9341}" name="10.    Importe máximo unitario de subvención que puede percibirse por la utilización del título , aplicando la parte proporcional que supone el descuento que sufraga el Ministerio respecto al descuento total aplicado = [9] * [8] / ([3] + [4] + [8])" dataDxfId="161" totalsRowDxfId="160">
      <calculatedColumnFormula>IFERROR(tb_abono_titulo27[[#This Row],[9.    Pérdida unitaria de ingresos a financiar correspondiente a la utilización del título en los servicios de transporte competencia del beneficiario = '[6'] * '[%U'].]]*tb_abono_titulo27[[#This Row],[8.  Porcentaje de descuento corregido que se financia por parte del Ministerio de Transportes y Movilidad Sostenible = '[7'] – '[3'] – '[4'], si '[2'] + '[3'] + '[4'] &gt; '[7'].
*Ver nota de la celda ]]/(tb_abono_titulo27[[#This Row],[3.  Porcentaje de descuento que se financia por parte de la entidad beneficiaria.
*Ver nota de la celda ]]+tb_abono_titulo27[[#This Row],[4.  Porcentaje de descuento que se financia mediante subvención adicional obtenida por concesión de otras convocatorias o administraciones, en su caso.]]+tb_abono_titulo27[[#This Row],[8.  Porcentaje de descuento corregido que se financia por parte del Ministerio de Transportes y Movilidad Sostenible = '[7'] – '[3'] – '[4'], si '[2'] + '[3'] + '[4'] &gt; '[7'].
*Ver nota de la celda ]]),0)</calculatedColumnFormula>
    </tableColumn>
    <tableColumn id="11" xr3:uid="{197715EC-707D-43AF-A88E-11897FA82546}" name="11.    Total de billetes expedidos en el semestre completo." dataDxfId="159" totalsRowDxfId="158"/>
    <tableColumn id="12" xr3:uid="{0271DBB1-75F8-41DC-80EF-0D25962F9BE4}" name="12.    Importe global máximo de subvención que puede percibirse por la utilización del título integrado en los servicios de transporte competencia del beneficiario = [10] * [11]." dataDxfId="157" totalsRowDxfId="156">
      <calculatedColumnFormula>tb_abono_titulo27[[#This Row],[10.    Importe máximo unitario de subvención que puede percibirse por la utilización del título , aplicando la parte proporcional que supone el descuento que sufraga el Ministerio respecto al descuento total aplicado = '[9'] * '[8'] / ('[3'] + '[4'] + '[8'])]]*tb_abono_titulo27[[#This Row],[11.    Total de billetes expedidos en el semestre completo.]]</calculatedColumnFormula>
    </tableColumn>
    <tableColumn id="13" xr3:uid="{90B18236-E618-4407-96D0-096E50A7DF6D}" name="13.    Pérdida global de ingresos que supone la aplicación de los descuentos al título integrado = [6] * [11]." dataDxfId="155" totalsRowDxfId="154">
      <calculatedColumnFormula>tb_abono_titulo27[[#This Row],[6.   Pérdida unitaria de ingresos correspondiente al título = '[1'] – '[5'].]]*tb_abono_titulo27[[#This Row],[11.    Total de billetes expedidos en el semestre completo.]]</calculatedColumnFormula>
    </tableColumn>
    <tableColumn id="14" xr3:uid="{FE6B7A8A-ACCF-4480-9C0C-AEB3109682D7}" name="14.    Pérdida global de ingresos que supone la aplicación de los descuentos al título integrado en los servicios de transporte competencia del beneficiario = [9] * [11]. " dataDxfId="153" totalsRowDxfId="152">
      <calculatedColumnFormula>tb_abono_titulo27[[#This Row],[9.    Pérdida unitaria de ingresos a financiar correspondiente a la utilización del título en los servicios de transporte competencia del beneficiario = '[6'] * '[%U'].]]*tb_abono_titulo27[[#This Row],[11.    Total de billetes expedidos en el semestre completo.]]</calculatedColumnFormula>
    </tableColum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7C176673-4DAD-4690-83B7-1A97D443017F}" name="tb_denominacion_abono_titulo28" displayName="tb_denominacion_abono_titulo28" ref="A2:C3" totalsRowShown="0" headerRowDxfId="151" dataDxfId="149" headerRowBorderDxfId="150" tableBorderDxfId="148" totalsRowBorderDxfId="147">
  <autoFilter ref="A2:C3" xr:uid="{CF45745F-D028-4F01-9282-E235F922D854}">
    <filterColumn colId="0" hiddenButton="1"/>
    <filterColumn colId="1" hiddenButton="1"/>
    <filterColumn colId="2" hiddenButton="1"/>
  </autoFilter>
  <tableColumns count="3">
    <tableColumn id="1" xr3:uid="{EF5E18D5-748A-4583-817D-BC70F8AC4596}" name="Denominación título o abono" dataDxfId="146"/>
    <tableColumn id="3" xr3:uid="{90648F46-C863-49F9-B8CC-0D1D320CD51D}" name="Entidad comercializadora" dataDxfId="145"/>
    <tableColumn id="2" xr3:uid="{5D752E07-FF52-4BC9-BA22-8B814540561A}" name="Usuarios de abono de uso  temporal ilimitado" dataDxfId="144"/>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EA54B96-0BFB-43F3-B7DD-6064C6AA52A6}" name="tb_multiviaje_infantil" displayName="tb_multiviaje_infantil" ref="E1:K2" headerRowDxfId="143" totalsRowDxfId="141" tableBorderDxfId="142" totalsRowBorderDxfId="140">
  <tableColumns count="7">
    <tableColumn id="1" xr3:uid="{26AF0018-F855-440A-806B-57AC6B87FBF1}" name="Semestre" totalsRowLabel="Total" dataDxfId="139" totalsRowDxfId="138"/>
    <tableColumn id="2" xr3:uid="{B3B76CF0-C508-485A-859D-CFE06CD6612A}" name="1. Número total de validaciones de todos los billetes comercializados efectuadas en los servicios de transporte competencia del beneficiario en el semestre completo." totalsRowFunction="sum" dataDxfId="137" totalsRowDxfId="136"/>
    <tableColumn id="3" xr3:uid="{6693FCA4-7222-4ED3-91D0-45A3A8A75BB0}" name="2. Precio habitual sin descuento de cada validación de acuerdo con las tarifas informadas en la documentación del Bloque A, que será la pérdida de ingresos correspondiente al viaje" totalsRowLabel="No aplica" dataDxfId="135" totalsRowDxfId="134" dataCellStyle="Moneda"/>
    <tableColumn id="4" xr3:uid="{F7AEC470-DF96-4DB8-BCA1-82228C58E213}" name="3. Porcentaje de descuento que se financia mediante subvención adicional obtenida por concesión de otras convocatorias o administraciones, en su caso." totalsRowLabel="No aplica" dataDxfId="133" totalsRowDxfId="132" dataCellStyle="Porcentaje"/>
    <tableColumn id="5" xr3:uid="{D44647FB-8D18-43EF-8433-333771ACFCF4}" name="4. Porcentaje de descuento corregido que se financia por parte del Ministerio de Transportes y Movilidad Sostenible = 100 – [3]." totalsRowLabel="No aplica" dataDxfId="131" totalsRowDxfId="130" dataCellStyle="Porcentaje">
      <calculatedColumnFormula>1-tb_multiviaje_infantil[[#This Row],[3. Porcentaje de descuento que se financia mediante subvención adicional obtenida por concesión de otras convocatorias o administraciones, en su caso.]]</calculatedColumnFormula>
    </tableColumn>
    <tableColumn id="6" xr3:uid="{78FCC99B-FA3A-4BAA-BC78-6C76A0EB21F1}" name="5. Importe máximo unitario por validación: se obtiene aplicando la parte proporcional del descuento del Ministerio al total, según la fórmula [2] * [4]." totalsRowLabel="No aplica" dataDxfId="129" totalsRowDxfId="128" dataCellStyle="Porcentaje">
      <calculatedColumnFormula>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calculatedColumnFormula>
    </tableColumn>
    <tableColumn id="7" xr3:uid="{A49FD9AB-38BD-4D45-8C7A-7DA87539F630}" name="6. Importe global máximo de subvención que puede percibirse por la utilización del título integrado = [1] * [5]." totalsRowFunction="sum" dataDxfId="127" totalsRowDxfId="126">
      <calculatedColumnFormula>tb_multiviaje_infantil[[#This Row],[1. Número total de validaciones de todos los billetes comercializados efectuadas en los servicios de transporte competencia del beneficiario en el semestre completo.]]*tb_multiviaje_infantil[[#This Row],[5. Importe máximo unitario por validación: se obtiene aplicando la parte proporcional del descuento del Ministerio al total, según la fórmula '[2'] * '[4'].]]</calculatedColumnFormula>
    </tableColumn>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FCE83D-0830-4C40-8662-C8813728110E}" name="tb_denominacion_multiviaje_infantil" displayName="tb_denominacion_multiviaje_infantil" ref="A1:C2" totalsRowShown="0" headerRowDxfId="125" dataDxfId="123" headerRowBorderDxfId="124" tableBorderDxfId="122" totalsRowBorderDxfId="121">
  <autoFilter ref="A1:C2" xr:uid="{A0FCE83D-0830-4C40-8662-C8813728110E}">
    <filterColumn colId="0" hiddenButton="1"/>
    <filterColumn colId="1" hiddenButton="1"/>
    <filterColumn colId="2" hiddenButton="1"/>
  </autoFilter>
  <tableColumns count="3">
    <tableColumn id="1" xr3:uid="{306EEB23-9B30-443E-811D-9E8B3F0CCF25}" name="Denominación título multiviaje" dataDxfId="120"/>
    <tableColumn id="2" xr3:uid="{F9B4C5C8-1684-4054-8B41-ED2CA97DD52F}" name="Entidad comercializadora" dataDxfId="119"/>
    <tableColumn id="3" xr3:uid="{793FFC74-1B7A-47A5-8D5C-4BAD099FC023}" name="Usuarios título multiviajes" dataDxfId="118"/>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BCABB2D-9533-4410-8BE5-06A2CC035C3C}" name="tb_multiviaje_infantil17" displayName="tb_multiviaje_infantil17" ref="E1:K2" headerRowDxfId="117" totalsRowDxfId="115" tableBorderDxfId="116" totalsRowBorderDxfId="114">
  <tableColumns count="7">
    <tableColumn id="1" xr3:uid="{0F477C07-6D6E-466C-8F38-A384D91B1476}" name="Semestre" totalsRowLabel="Total" dataDxfId="113" totalsRowDxfId="112"/>
    <tableColumn id="2" xr3:uid="{88DE98EA-6DC0-4B58-94C9-FA6297B81ED2}" name="1. Número total de validaciones de todos los billetes comercializados efectuadas en los servicios de transporte competencia del beneficiario en el semestre completo." totalsRowFunction="sum" dataDxfId="111" totalsRowDxfId="110"/>
    <tableColumn id="3" xr3:uid="{C8160F1A-521F-4449-A976-6853D5FB5B65}" name="2. Precio habitual sin descuento de cada validación de acuerdo con las tarifas informadas en la documentación del Bloque A, que será la pérdida de ingresos correspondiente al viaje" totalsRowLabel="No aplica" dataDxfId="109" totalsRowDxfId="108" dataCellStyle="Moneda"/>
    <tableColumn id="4" xr3:uid="{B5584316-5691-42C9-9D25-2A8569BA3066}" name="3. Porcentaje de descuento que se financia mediante subvención adicional obtenida por concesión de otras convocatorias o administraciones, en su caso." totalsRowLabel="No aplica" dataDxfId="107" totalsRowDxfId="106" dataCellStyle="Porcentaje"/>
    <tableColumn id="5" xr3:uid="{0FB7AA80-5428-4E87-A100-ED9B5C99DD06}" name="4. Porcentaje de descuento corregido que se financia por parte del Ministerio de Transportes y Movilidad Sostenible = 100 – [3]." totalsRowLabel="No aplica" dataDxfId="105" totalsRowDxfId="104" dataCellStyle="Porcentaje">
      <calculatedColumnFormula>1-tb_multiviaje_infantil17[[#This Row],[3. Porcentaje de descuento que se financia mediante subvención adicional obtenida por concesión de otras convocatorias o administraciones, en su caso.]]</calculatedColumnFormula>
    </tableColumn>
    <tableColumn id="6" xr3:uid="{6EA3B037-B857-4E1C-AFDC-28A7B28378C0}" name="5. Importe máximo unitario por validación: se obtiene aplicando la parte proporcional del descuento del Ministerio al total, según la fórmula [2] * [4]." totalsRowLabel="No aplica" dataDxfId="103" totalsRowDxfId="102" dataCellStyle="Porcentaje">
      <calculatedColumnFormula>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calculatedColumnFormula>
    </tableColumn>
    <tableColumn id="7" xr3:uid="{5BFE7963-93B8-4A9A-BB6C-2F0013C148F7}" name="6. Importe global máximo de subvención que puede percibirse por la utilización del título integrado = [1] * [5]." totalsRowFunction="sum" dataDxfId="101" totalsRowDxfId="100">
      <calculatedColumnFormula>tb_multiviaje_infantil17[[#This Row],[1. Número total de validaciones de todos los billetes comercializados efectuadas en los servicios de transporte competencia del beneficiario en el semestre completo.]]*tb_multiviaje_infantil17[[#This Row],[5. Importe máximo unitario por validación: se obtiene aplicando la parte proporcional del descuento del Ministerio al total, según la fórmula '[2'] * '[4'].]]</calculatedColumnFormula>
    </tableColumn>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C6E920A-9E6A-43AE-AFF4-30E295FAD7EC}" name="tb_denominacion_multiviaje_infantil18" displayName="tb_denominacion_multiviaje_infantil18" ref="A1:C2" totalsRowShown="0" headerRowDxfId="99" dataDxfId="97" headerRowBorderDxfId="98" tableBorderDxfId="96" totalsRowBorderDxfId="95">
  <autoFilter ref="A1:C2" xr:uid="{A0FCE83D-0830-4C40-8662-C8813728110E}">
    <filterColumn colId="0" hiddenButton="1"/>
    <filterColumn colId="1" hiddenButton="1"/>
    <filterColumn colId="2" hiddenButton="1"/>
  </autoFilter>
  <tableColumns count="3">
    <tableColumn id="1" xr3:uid="{8772E167-A664-425C-A431-1C67ED577D9C}" name="Denominación título multiviaje" dataDxfId="94"/>
    <tableColumn id="2" xr3:uid="{3D9376B7-36E5-45AD-9823-CC8E11CD02E5}" name="Entidad comercializadora" dataDxfId="93"/>
    <tableColumn id="3" xr3:uid="{7AEE4943-8682-433D-9B51-A5A3EFAB4861}" name="Usuarios título multiviajes" dataDxfId="92"/>
  </tableColumns>
  <tableStyleInfo name="TableStyleMedium2"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96858C-DA45-41AA-9256-F2B013F8C1A1}" name="tb_tarjeta_monedero" displayName="tb_tarjeta_monedero" ref="E1:Q2" headerRowDxfId="91" dataDxfId="90" totalsRowDxfId="88" tableBorderDxfId="89" totalsRowBorderDxfId="87">
  <tableColumns count="13">
    <tableColumn id="1" xr3:uid="{91DE4A75-91F7-465D-A426-658B17C37705}" name="Semestre" totalsRowLabel="Total" dataDxfId="86" totalsRowDxfId="85"/>
    <tableColumn id="13" xr3:uid="{163E477A-6ADA-4E25-A593-1963073E68FF}" name="0. Número total de validaciones " dataDxfId="84" totalsRowDxfId="83"/>
    <tableColumn id="2" xr3:uid="{16CAC7A5-F602-4447-915B-7C6F7F963C7F}" name="1. Importe global de todas las validaciones efectuadas en los servicios de transporte competencia del beneficiario en el semestre completo. _x000a_ * Ver nota de la celda" dataDxfId="82" totalsRowDxfId="81"/>
    <tableColumn id="3" xr3:uid="{95B7F483-B4B5-4C83-9636-57E1C2D23F7C}" name="2.  Precio habitual sin descuento de cada tipo de validación de la tarjeta de acuerdo con las tarifas informadas en la documentación del Bloque A. _x000a__x000a_ * Para distintos precios de validación se deberá considerar cada tipo de validación por separado." totalsRowLabel="No aplica" dataDxfId="80" totalsRowDxfId="79" dataCellStyle="Moneda"/>
    <tableColumn id="4" xr3:uid="{F193EA79-A7DE-4991-9381-A0491A06FE23}" name="3.    Porcentaje de descuento básico que se financia por parte del Ministerio de Transportes y Movilidad Sostenible, de acuerdo con el artículo 7.2 del Real Decreto-ley 1/2025, de 28 de enero." totalsRowLabel="No aplica" dataDxfId="78" totalsRowDxfId="77" dataCellStyle="Porcentaje"/>
    <tableColumn id="5" xr3:uid="{17C225FC-7F2E-4586-B086-2516FC0A5AE5}" name="4.    Porcentaje de descuento que se financia por parte de la entidad beneficiaria._x000a_*Ver nota de la celda " totalsRowLabel="No aplica" dataDxfId="76" totalsRowDxfId="75" dataCellStyle="Porcentaje"/>
    <tableColumn id="6" xr3:uid="{45BE4CA7-A3DA-4C7C-A0BE-B6B2DFA5FEEC}" name="5.    Porcentaje de descuento que se financia mediante subvención adicional obtenida por concesión de otras convocatorias o administraciones, en su caso." totalsRowLabel="No aplica" dataDxfId="74" totalsRowDxfId="73" dataCellStyle="Porcentaje"/>
    <tableColumn id="7" xr3:uid="{79A0C7AF-AE2C-4AD0-B869-7158943DC03F}" name="6. Precio con descuento de cada validación de la tarjeta." totalsRowLabel="No aplica" dataDxfId="72" totalsRowDxfId="71" dataCellStyle="Porcentaje"/>
    <tableColumn id="8" xr3:uid="{0821BF01-EF2E-4FD9-BF89-D824DD1B351F}" name="7. Pérdida de ingresos correspondiente a cada validación = [2] – [6]." totalsRowLabel="No aplica" dataDxfId="70" totalsRowDxfId="69" dataCellStyle="Porcentaje">
      <calculatedColumnFormula>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calculatedColumnFormula>
    </tableColumn>
    <tableColumn id="9" xr3:uid="{121A7950-EC0E-48D8-A85C-D593AD73C73A}" name="8. Porcentaje que supone la pérdida de ingresos de cada validación con respecto al precio habitual sin descuento = [7] / [2] * 100." totalsRowLabel="No aplica" dataDxfId="68" totalsRowDxfId="67" dataCellStyle="Porcentaje">
      <calculatedColumnFormula>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calculatedColumnFormula>
    </tableColumn>
    <tableColumn id="10" xr3:uid="{9898803A-9ACE-4E38-8FC8-EA0BEF50C826}" name="9. Porcentaje de descuento corregido que se financia por parte del Ministerio de Transportes y Movilidad Sostenible = [8] – [4] – [5], si [3] + [4] + [5] &gt; [8]._x000a_*Ver nota de la celda " totalsRowLabel="No aplica" dataDxfId="66" totalsRowDxfId="65" dataCellStyle="Porcentaje">
      <calculatedColumnFormula>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calculatedColumnFormula>
    </tableColumn>
    <tableColumn id="11" xr3:uid="{D1682C76-9586-4BB0-AA33-074F85F9A13B}" name="10. Pérdida de ingresos a financiar correspondiente a la utilización de la tarjeta en los servicios de transporte competencia del beneficiario = [7] * [0]._x000a_Para distintos precios de validación se deberá considerar cada tipo de validación por separado." totalsRowFunction="sum" dataDxfId="64" totalsRowDxfId="63" dataCellStyle="Moneda">
      <calculatedColumnFormula>tb_tarjeta_monedero[[#This Row],[7. Pérdida de ingresos correspondiente a cada validación = '[2'] – '[6'].]]*tb_tarjeta_monedero[[#This Row],[1. Importe global de todas las validaciones efectuadas en los servicios de transporte competencia del beneficiario en el semestre completo. 
 * Ver nota de la celda]]</calculatedColumnFormula>
    </tableColumn>
    <tableColumn id="12" xr3:uid="{A0B0BCD2-E637-4D62-B9AD-A531C4D56DA5}" name="11. Importe máximo de subvención que puede percibirse aplicando la parte proporcional que supone el descuento que sufraga el Ministerio de Transportes y Movilidad Sostenible respecto al descuento total aplicado = [10] * [9] / ([4] + [5] + [9])" totalsRowFunction="sum" dataDxfId="62" totalsRowDxfId="61" dataCellStyle="Moneda">
      <calculatedColumnFormula>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calculatedColumnFormula>
    </tableColumn>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3262E1-4217-4208-AB02-514F776F4D6E}" name="tb_denominacion_tarjeta_monedero" displayName="tb_denominacion_tarjeta_monedero" ref="A1:C2" totalsRowShown="0" headerRowDxfId="60" dataDxfId="58" headerRowBorderDxfId="59" tableBorderDxfId="57" totalsRowBorderDxfId="56">
  <autoFilter ref="A1:C2" xr:uid="{CF45745F-D028-4F01-9282-E235F922D854}">
    <filterColumn colId="0" hiddenButton="1"/>
    <filterColumn colId="1" hiddenButton="1"/>
    <filterColumn colId="2" hiddenButton="1"/>
  </autoFilter>
  <tableColumns count="3">
    <tableColumn id="3" xr3:uid="{DA4CFFA5-6A7B-4785-AF44-B195EC7E33AC}" name="Denominación título o abono" dataDxfId="55"/>
    <tableColumn id="1" xr3:uid="{5D3F4E8A-9E4F-4775-B0A0-6F65A03E135E}" name="Entidad comercializadora" dataDxfId="54"/>
    <tableColumn id="2" xr3:uid="{E2F7C840-8CC0-4BD8-8685-E178ED57AEE1}" name="Usuarios de abono de uso  temporal ilimitado" dataDxfId="53"/>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D1429A3-CAD8-4401-ACD6-56019E9B3763}" name="tb_tarjeta_monedero19" displayName="tb_tarjeta_monedero19" ref="E1:Q2" headerRowDxfId="52" dataDxfId="51" totalsRowDxfId="49" tableBorderDxfId="50" totalsRowBorderDxfId="48">
  <tableColumns count="13">
    <tableColumn id="1" xr3:uid="{9C7FF756-31FE-4AF2-BB3C-1D7FA41C7D40}" name="Semestre" totalsRowLabel="Total" dataDxfId="47" totalsRowDxfId="46"/>
    <tableColumn id="13" xr3:uid="{948DA723-AAFA-49E2-B318-4CA3D8A23753}" name="0. Número total de validaciones " dataDxfId="45" totalsRowDxfId="44"/>
    <tableColumn id="2" xr3:uid="{1F0AADA0-2E96-4394-9440-0F03380C933F}" name="1. Importe global de todas las validaciones efectuadas en los servicios de transporte competencia del beneficiario en el semestre completo. _x000a_ * Ver nota de la celda" dataDxfId="43" totalsRowDxfId="42"/>
    <tableColumn id="3" xr3:uid="{AE3BB4B7-DD42-4C61-8B35-B1C06528373C}" name="2.  Precio habitual sin descuento de cada tipo de validación de la tarjeta de acuerdo con las tarifas informadas en la documentación del Bloque A. _x000a__x000a_ * Para distintos precios de validación se deberá considerar cada tipo de validación por separado." totalsRowLabel="No aplica" dataDxfId="41" totalsRowDxfId="40" dataCellStyle="Moneda"/>
    <tableColumn id="4" xr3:uid="{E8222785-AA92-4DED-8F28-7DF74B1BB26F}" name="3.    Porcentaje de descuento básico que se financia por parte del Ministerio de Transportes y Movilidad Sostenible, de acuerdo con el artículo 7.2 del Real Decreto-ley 1/2025, de 28 de enero." totalsRowLabel="No aplica" dataDxfId="39" totalsRowDxfId="38" dataCellStyle="Porcentaje"/>
    <tableColumn id="5" xr3:uid="{D35BE72E-2923-4C7F-BB5D-E486828C478B}" name="4.    Porcentaje de descuento que se financia por parte de la entidad beneficiaria._x000a_*Ver nota de la celda " totalsRowLabel="No aplica" dataDxfId="37" totalsRowDxfId="36" dataCellStyle="Porcentaje"/>
    <tableColumn id="6" xr3:uid="{26A8D80A-29C6-4F41-B8C8-D89E00079FD9}" name="5.    Porcentaje de descuento que se financia mediante subvención adicional obtenida por concesión de otras convocatorias o administraciones, en su caso." totalsRowLabel="No aplica" dataDxfId="35" totalsRowDxfId="34" dataCellStyle="Porcentaje"/>
    <tableColumn id="7" xr3:uid="{B4DA94E9-24D4-491C-83F5-D796C0F4E860}" name="6. Precio con descuento de cada validación de la tarjeta." totalsRowLabel="No aplica" dataDxfId="33" totalsRowDxfId="32" dataCellStyle="Porcentaje"/>
    <tableColumn id="8" xr3:uid="{6AB7A479-1BAA-499E-979F-1B976E21A9E7}" name="7. Pérdida de ingresos correspondiente a cada validación = [2] – [6]." totalsRowLabel="No aplica" dataDxfId="31" totalsRowDxfId="30" dataCellStyle="Porcentaje">
      <calculatedColumnFormula>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calculatedColumnFormula>
    </tableColumn>
    <tableColumn id="9" xr3:uid="{53DADDB5-F164-4FF4-B5D3-918BC5C3329A}" name="8. Porcentaje que supone la pérdida de ingresos de cada validación con respecto al precio habitual sin descuento = [7] / [2] * 100." totalsRowLabel="No aplica" dataDxfId="29" totalsRowDxfId="28" dataCellStyle="Porcentaje">
      <calculatedColumnFormula>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calculatedColumnFormula>
    </tableColumn>
    <tableColumn id="10" xr3:uid="{9A29ABFB-8C4D-449D-B290-9F333DCFC7DD}" name="9. Porcentaje de descuento corregido que se financia por parte del Ministerio de Transportes y Movilidad Sostenible = [8] – [4] – [5], si [3] + [4] + [5] &gt; [8]._x000a_*Ver nota de la celda " totalsRowLabel="No aplica" dataDxfId="27" totalsRowDxfId="26" dataCellStyle="Porcentaje">
      <calculatedColumnFormula>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calculatedColumnFormula>
    </tableColumn>
    <tableColumn id="11" xr3:uid="{43899DA6-A89D-4FBF-8A4B-23E8E377A992}" name="10. Pérdida de ingresos a financiar correspondiente a la utilización de la tarjeta en los servicios de transporte competencia del beneficiario = [7] * [0]._x000a_Para distintos precios de validación se deberá considerar cada tipo de validación por separado." totalsRowFunction="sum" dataDxfId="25" totalsRowDxfId="24" dataCellStyle="Moneda">
      <calculatedColumnFormula>tb_tarjeta_monedero19[[#This Row],[7. Pérdida de ingresos correspondiente a cada validación = '[2'] – '[6'].]]*tb_tarjeta_monedero19[[#This Row],[1. Importe global de todas las validaciones efectuadas en los servicios de transporte competencia del beneficiario en el semestre completo. 
 * Ver nota de la celda]]</calculatedColumnFormula>
    </tableColumn>
    <tableColumn id="12" xr3:uid="{A2A3616B-FE86-4FB4-93A5-1C3F4A5305CA}" name="11. Importe máximo de subvención que puede percibirse aplicando la parte proporcional que supone el descuento que sufraga el Ministerio de Transportes y Movilidad Sostenible respecto al descuento total aplicado = [10] * [9] / ([4] + [5] + [9])" totalsRowFunction="sum" dataDxfId="23" totalsRowDxfId="22" dataCellStyle="Moneda">
      <calculatedColumnFormula>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A37B9D76-71C2-442D-A819-72C9362F494E}" name="tb_resultados_finales" displayName="tb_resultados_finales" ref="A1:B15" totalsRowShown="0" headerRowDxfId="383" dataDxfId="381" totalsRowDxfId="379" headerRowBorderDxfId="382" tableBorderDxfId="380" totalsRowBorderDxfId="378" dataCellStyle="Moneda">
  <autoFilter ref="A1:B15" xr:uid="{D1D7FDF6-87A2-4797-AC6C-A6E18CD830E8}"/>
  <tableColumns count="2">
    <tableColumn id="1" xr3:uid="{1988BAFB-BFC4-4F38-9BDE-0D2F115990A8}" name="Denominación título o abono / título multiviaje" dataDxfId="377" totalsRowDxfId="376"/>
    <tableColumn id="5" xr3:uid="{151347A4-6844-446C-B01E-4DD3C8AB7FB2}" name="Importe global máximo de subvención que puede percibirse, suma de los importes máximos de subvención que pueden percibirse para cada título_x000a_* Ver nota en celda" dataDxfId="375" totalsRowDxfId="374" dataCellStyle="Moneda"/>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6BFD705-7073-40B4-BC3C-9BBED34D2361}" name="tb_denominacion_tarjeta_monedero20" displayName="tb_denominacion_tarjeta_monedero20" ref="A1:C2" totalsRowShown="0" headerRowDxfId="21" dataDxfId="19" headerRowBorderDxfId="20" tableBorderDxfId="18" totalsRowBorderDxfId="17">
  <autoFilter ref="A1:C2" xr:uid="{CF45745F-D028-4F01-9282-E235F922D854}">
    <filterColumn colId="0" hiddenButton="1"/>
    <filterColumn colId="1" hiddenButton="1"/>
    <filterColumn colId="2" hiddenButton="1"/>
  </autoFilter>
  <tableColumns count="3">
    <tableColumn id="3" xr3:uid="{69ECAA41-15D5-4FAA-88CB-18F7AD3BD657}" name="Denominación título o abono" dataDxfId="16"/>
    <tableColumn id="1" xr3:uid="{651062FD-2980-47D3-A63B-2AE1807123A9}" name="Entidad comercializadora" dataDxfId="15"/>
    <tableColumn id="2" xr3:uid="{CCE955E7-E752-4833-B159-2BB183966DB2}" name="Usuarios de abono de uso  temporal ilimitado" dataDxfId="1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7EF62A-116F-43B9-A806-E578EE0AD628}" name="tb_abono_titulo" displayName="tb_abono_titulo" ref="E2:U3" headerRowDxfId="373" dataDxfId="372" totalsRowDxfId="370" tableBorderDxfId="371" totalsRowBorderDxfId="369">
  <tableColumns count="17">
    <tableColumn id="2" xr3:uid="{B3BF2C6B-6A2C-4158-9DBE-1BE56CDEAB42}" name="Número de validaciones del billete efectuadas en los servicios de transporte competencia del beneficiario." totalsRowFunction="sum" dataDxfId="368" totalsRowDxfId="367"/>
    <tableColumn id="15" xr3:uid="{958FA131-9CD7-4F8D-8559-84762DA1773B}" name=" Número total de validaciones del billete efectuadas en todos los servicios de transporte en los que puede emplearse el título bonificado, incluyendo, en su caso, las validaciones pendientes no consumidas." dataDxfId="366" totalsRowDxfId="365"/>
    <tableColumn id="16" xr3:uid="{9ED3002B-A324-4156-A5EB-19FE3A6EA010}" name="Utilización de los títulos en los servicios de transporte competencia del beneficiario [%U]_x000a_[col. F / col. G]" dataDxfId="364">
      <calculatedColumnFormula>tb_abono_titulo[[#This Row],[Número de validaciones del billete efectuadas en los servicios de transporte competencia del beneficiario.]]/tb_abono_titulo[[#This Row],[ Número total de validaciones del billete efectuadas en todos los servicios de transporte en los que puede emplearse el título bonificado, incluyendo, en su caso, las validaciones pendientes no consumidas.]]</calculatedColumnFormula>
    </tableColumn>
    <tableColumn id="3" xr3:uid="{4A1B988D-3612-41B8-859C-74D76504B00D}" name="1. Precio habitual sin descuento del título de acuerdo con las tarifas informadas en la documentación del Bloque A." totalsRowLabel=" No aplica " dataDxfId="363" totalsRowDxfId="362" dataCellStyle="Moneda"/>
    <tableColumn id="4" xr3:uid="{4B55C792-C5A3-47B7-BE24-24FC5EE49099}" name="2. Porcentaje de descuento básico que se financia por parte del Ministerio de Transportes y Movilidad Sostenible, de acuerdo con el artículo 7.2 del Real Decreto-ley 1/2025, de 28 de enero." totalsRowLabel="No aplica" dataDxfId="361" totalsRowDxfId="360" dataCellStyle="Porcentaje"/>
    <tableColumn id="5" xr3:uid="{6574D65D-E74F-4F83-8A1E-CE35645914C0}" name="3.  Porcentaje de descuento que se financia por parte de la entidad beneficiaria._x000a_*Ver nota de la celda " totalsRowLabel="No aplica" dataDxfId="359" totalsRowDxfId="358" dataCellStyle="Porcentaje"/>
    <tableColumn id="6" xr3:uid="{2F22F126-5EDD-418F-AA26-8ACED096B883}" name="4.  Porcentaje de descuento que se financia mediante subvención adicional obtenida por concesión de otras convocatorias o administraciones, en su caso." totalsRowLabel="No aplica" dataDxfId="357" totalsRowDxfId="356" dataCellStyle="Porcentaje"/>
    <tableColumn id="7" xr3:uid="{2AE88C56-79BC-48F3-85F6-9C1C82182CD0}" name="5.  Precio unitario con descuento del título." totalsRowLabel="No aplica" dataDxfId="355" totalsRowDxfId="354" dataCellStyle="Moneda"/>
    <tableColumn id="8" xr3:uid="{B81A7CED-13AE-4633-A7C7-884C5E5D0E34}" name="6.   Pérdida unitaria de ingresos correspondiente al título = [1] – [5]." totalsRowLabel="No aplica" dataDxfId="353" totalsRowDxfId="352" dataCellStyle="Moneda"/>
    <tableColumn id="9" xr3:uid="{0F94E52F-D270-42EE-8C63-40354A7DFA9A}" name="7.  Porcentaje que supone la pérdida unitaria de ingresos del título con respecto al precio habitual sin descuento = [6] / [1] * 100." totalsRowLabel="No aplica" dataDxfId="351" totalsRowDxfId="350"/>
    <tableColumn id="10" xr3:uid="{56CC1FB0-2B42-4D03-BD5D-028E09D09B0C}" name="8.  Porcentaje de descuento corregido que se financia por parte del Ministerio de Transportes y Movilidad Sostenible = [7] – [3] – [4], si [2] + [3] + [4] &gt; [7]._x000a_*Ver nota de la celda " totalsRowLabel="No aplica" dataDxfId="349" totalsRowDxfId="348" dataCellStyle="Porcentaje">
      <calculatedColumnFormula>IF((tb_abono_titulo[[#This Row],[2. Porcentaje de descuento básico que se financia por parte del Ministerio de Transportes y Movilidad Sostenible, de acuerdo con el artículo 7.2 del Real Decreto-ley 1/2025, de 28 de enero.]]+tb_abono_titulo[[#This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caso.]])&gt;tb_abono_titulo[[#This Row],[7.  Porcentaje que supone la pérdida unitaria de ingresos del título con respecto al precio habitual sin descuento = '[6'] / '[1'] * 100.]],tb_abono_titulo[[#This Row],[7.  Porcentaje que supone la pérdida unitaria de ingresos del título con respecto al precio habitual sin descuento = '[6'] / '[1'] * 100.]]-tb_abono_titulo[[#This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caso.]],tb_abono_titulo[[#This Row],[2. Porcentaje de descuento básico que se financia por parte del Ministerio de Transportes y Movilidad Sostenible, de acuerdo con el artículo 7.2 del Real Decreto-ley 1/2025, de 28 de enero.]])</calculatedColumnFormula>
    </tableColumn>
    <tableColumn id="17" xr3:uid="{ECC96A9C-47D9-4250-B7C3-D1E9711C2AEA}" name="9.    Pérdida unitaria de ingresos a financiar correspondiente a la utilización del título en los servicios de transporte competencia del beneficiario = [6] * [%U]." dataDxfId="347" totalsRowDxfId="346">
      <calculatedColumnFormula>tb_abono_titulo[[#This Row],[6.   Pérdida unitaria de ingresos correspondiente al título = '[1'] – '[5'].]]*tb_abono_titulo[[#This Row],[Utilización de los títulos en los servicios de transporte competencia del beneficiario '[%U']
'[col. F / col. G']]]</calculatedColumnFormula>
    </tableColumn>
    <tableColumn id="18" xr3:uid="{AA64F246-3198-4F9B-858D-6AAC4EB925CB}" name="10.    Importe máximo unitario de subvención que puede percibirse por la utilización del título , aplicando la parte proporcional que supone el descuento que sufraga el Ministerio respecto al descuento total aplicado = [9] * [8] / ([3] + [4] + [8])" dataDxfId="345" totalsRowDxfId="344">
      <calculatedColumnFormula>IFERROR(tb_abono_titulo[[#This Row],[9.    Pérdida unitaria de ingresos a financiar correspondiente a la utilización del título en los servicios de transporte competencia del beneficiario = '[6'] * '[%U'].]]*tb_abono_titulo[[#This Row],[8.  Porcentaje de descuento corregido que se financia por parte del Ministerio de Transportes y Movilidad Sostenible = '[7'] – '[3'] – '[4'], si '[2'] + '[3'] + '[4'] &gt; '[7'].
*Ver nota de la celda ]]/(tb_abono_titulo[[#This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caso.]]+tb_abono_titulo[[#This Row],[8.  Porcentaje de descuento corregido que se financia por parte del Ministerio de Transportes y Movilidad Sostenible = '[7'] – '[3'] – '[4'], si '[2'] + '[3'] + '[4'] &gt; '[7'].
*Ver nota de la celda ]]),0)</calculatedColumnFormula>
    </tableColumn>
    <tableColumn id="11" xr3:uid="{BA5B863F-18AA-420A-87B2-B1DD50C7C9CA}" name="11.    Total de billetes expedidos en el semestre completo." dataDxfId="343" totalsRowDxfId="342"/>
    <tableColumn id="12" xr3:uid="{C270BE48-0535-4130-9A95-7F209862C054}" name="12.    Importe global máximo de subvención que puede percibirse por la utilización del título integrado en los servicios de transporte competencia del beneficiario = [10] * [11]." dataDxfId="341" totalsRowDxfId="340">
      <calculatedColumnFormula>tb_abono_titulo[[#This Row],[10.    Importe máximo unitario de subvención que puede percibirse por la utilización del título , aplicando la parte proporcional que supone el descuento que sufraga el Ministerio respecto al descuento total aplicado = '[9'] * '[8'] / ('[3'] + '[4'] + '[8'])]]*tb_abono_titulo[[#This Row],[11.    Total de billetes expedidos en el semestre completo.]]</calculatedColumnFormula>
    </tableColumn>
    <tableColumn id="13" xr3:uid="{4115741A-F547-4D2E-AFF9-708BC750E35B}" name="13.    Pérdida global de ingresos que supone la aplicación de los descuentos al título integrado = [6] * [11]." dataDxfId="339" totalsRowDxfId="338">
      <calculatedColumnFormula>tb_abono_titulo[[#This Row],[6.   Pérdida unitaria de ingresos correspondiente al título = '[1'] – '[5'].]]*tb_abono_titulo[[#This Row],[11.    Total de billetes expedidos en el semestre completo.]]</calculatedColumnFormula>
    </tableColumn>
    <tableColumn id="14" xr3:uid="{4C25B3C8-68AC-402E-8963-E76798BDD3FE}" name="14.    Pérdida global de ingresos que supone la aplicación de los descuentos al título integrado en los servicios de transporte competencia del beneficiario = [9] * [11]. " dataDxfId="337" totalsRowDxfId="336">
      <calculatedColumnFormula>tb_abono_titulo[[#This Row],[9.    Pérdida unitaria de ingresos a financiar correspondiente a la utilización del título en los servicios de transporte competencia del beneficiario = '[6'] * '[%U'].]]*tb_abono_titulo[[#This Row],[11.    Total de billetes expedidos en el semestre completo.]]</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F45745F-D028-4F01-9282-E235F922D854}" name="tb_denominacion_abono_titulo" displayName="tb_denominacion_abono_titulo" ref="A2:C3" totalsRowShown="0" headerRowDxfId="335" dataDxfId="333" headerRowBorderDxfId="334" tableBorderDxfId="332" totalsRowBorderDxfId="331">
  <autoFilter ref="A2:C3" xr:uid="{CF45745F-D028-4F01-9282-E235F922D854}">
    <filterColumn colId="0" hiddenButton="1"/>
    <filterColumn colId="1" hiddenButton="1"/>
    <filterColumn colId="2" hiddenButton="1"/>
  </autoFilter>
  <tableColumns count="3">
    <tableColumn id="1" xr3:uid="{FE1654A2-1BCB-4D22-9574-CB230E5EA7EF}" name="Denominación título o abono" dataDxfId="330"/>
    <tableColumn id="3" xr3:uid="{25194FB4-5FCD-4874-955A-C7B58B523CD4}" name="Entidad comercializadora" dataDxfId="329"/>
    <tableColumn id="2" xr3:uid="{11FFEFF1-F36D-40CA-86E3-6AEA5B10E874}" name="Usuarios de abono de uso  temporal ilimitado" dataDxfId="328"/>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9D101BA-E750-4649-8014-E295FDCC881C}" name="tb_abono_titulo21" displayName="tb_abono_titulo21" ref="E2:U3" headerRowDxfId="327" dataDxfId="326" totalsRowDxfId="324" tableBorderDxfId="325" totalsRowBorderDxfId="323">
  <tableColumns count="17">
    <tableColumn id="2" xr3:uid="{44C554EB-A14F-4E64-BB55-31C522D53D3D}" name="Número de validaciones del billete efectuadas en los servicios de transporte competencia del beneficiario." totalsRowFunction="sum" dataDxfId="322" totalsRowDxfId="321"/>
    <tableColumn id="15" xr3:uid="{94363BD8-64A5-4108-8500-E9470CEDAEB2}" name=" Número total de validaciones del billete efectuadas en todos los servicios de transporte en los que puede emplearse el título bonificado, incluyendo, en su caso, las validaciones pendientes no consumidas." dataDxfId="320" totalsRowDxfId="319"/>
    <tableColumn id="16" xr3:uid="{5A7379A7-F95D-452D-9133-A3D60771EFC8}" name="Utilización de los títulos en los servicios de transporte competencia del beneficiario [%U]_x000a_[col. F / col. G]" dataDxfId="318">
      <calculatedColumnFormula>IFERROR(tb_abono_titulo21[[#This Row],[Número de validaciones del billete efectuadas en los servicios de transporte competencia del beneficiario.]]/tb_abono_titulo21[[#This Row],[ Número total de validaciones del billete efectuadas en todos los servicios de transporte en los que puede emplearse el título bonificado, incluyendo, en su caso, las validaciones pendientes no consumidas.]],0)</calculatedColumnFormula>
    </tableColumn>
    <tableColumn id="3" xr3:uid="{13478A0E-34CE-4A63-8CBE-7A60F88CF988}" name="1. Precio habitual sin descuento del título de acuerdo con las tarifas informadas en la documentación del Bloque A." totalsRowLabel=" No aplica " dataDxfId="317" totalsRowDxfId="316" dataCellStyle="Moneda"/>
    <tableColumn id="4" xr3:uid="{68B02F38-07A3-48FF-876A-6258CEB3B95F}" name="2. Porcentaje de descuento básico que se financia por parte del Ministerio de Transportes y Movilidad Sostenible, de acuerdo con el artículo 7.2 del Real Decreto-ley 1/2025, de 28 de enero." totalsRowLabel="No aplica" dataDxfId="315" totalsRowDxfId="314" dataCellStyle="Porcentaje">
      <calculatedColumnFormula array="1">_xlfn.IFS(
tb_denominacion_abono_titulo22[Usuarios de abono de uso  temporal ilimitado]="Usuarios infantiles",1,
tb_denominacion_abono_titulo22[Usuarios de abono de uso  temporal ilimitado]="Usuarios juveniles",0.5,
tb_denominacion_abono_titulo22[Usuarios de abono de uso  temporal ilimitado]="Usuarios generales",0.2,
tb_denominacion_abono_titulo22[Usuarios de abono de uso  temporal ilimitado]="Seleccionar en deplegable...","% auto -&gt; desplegable (C2)"
)</calculatedColumnFormula>
    </tableColumn>
    <tableColumn id="5" xr3:uid="{6A4E53B4-1709-4FA0-8A46-09C038960876}" name="3.  Porcentaje de descuento que se financia por parte de la entidad beneficiaria._x000a_*Ver nota de la celda " totalsRowLabel="No aplica" dataDxfId="313" totalsRowDxfId="312" dataCellStyle="Porcentaje"/>
    <tableColumn id="6" xr3:uid="{366BE36F-1362-4CC5-8EB0-D457E95EC637}" name="4.  Porcentaje de descuento que se financia mediante subvención adicional obtenida por concesión de otras convocatorias o administraciones, en su caso." totalsRowLabel="No aplica" dataDxfId="311" totalsRowDxfId="310" dataCellStyle="Porcentaje"/>
    <tableColumn id="7" xr3:uid="{A0FEE823-3F09-48B6-8BD3-8BE60827FB07}" name="5.  Precio unitario con descuento del título." totalsRowLabel="No aplica" dataDxfId="309" totalsRowDxfId="308" dataCellStyle="Moneda"/>
    <tableColumn id="8" xr3:uid="{AC7BCFA0-771E-4820-A49C-6A87E3BFEFB6}" name="6.   Pérdida unitaria de ingresos correspondiente al título = [1] – [5]." totalsRowLabel="No aplica" dataDxfId="307" totalsRowDxfId="306" dataCellStyle="Moneda">
      <calculatedColumnFormula>tb_abono_titulo21[[#This Row],[1. Precio habitual sin descuento del título de acuerdo con las tarifas informadas en la documentación del Bloque A.]]-tb_abono_titulo21[[#This Row],[5.  Precio unitario con descuento del título.]]</calculatedColumnFormula>
    </tableColumn>
    <tableColumn id="9" xr3:uid="{E8C055BB-B8CA-42C2-9744-61394205643F}" name="7.  Porcentaje que supone la pérdida unitaria de ingresos del título con respecto al precio habitual sin descuento = [6] / [1] * 100." totalsRowLabel="No aplica" dataDxfId="305" totalsRowDxfId="304">
      <calculatedColumnFormula>IFERROR(tb_abono_titulo21[[#This Row],[6.   Pérdida unitaria de ingresos correspondiente al título = '[1'] – '[5'].]]/tb_abono_titulo21[[#This Row],[1. Precio habitual sin descuento del título de acuerdo con las tarifas informadas en la documentación del Bloque A.]],0)</calculatedColumnFormula>
    </tableColumn>
    <tableColumn id="10" xr3:uid="{370EE3E2-80D4-49FD-BD89-D0909EEBA188}" name="8.  Porcentaje de descuento corregido que se financia por parte del Ministerio de Transportes y Movilidad Sostenible = [7] – [3] – [4], si [2] + [3] + [4] &gt; [7]._x000a_*Ver nota de la celda " totalsRowLabel="No aplica" dataDxfId="303" totalsRowDxfId="302" dataCellStyle="Porcentaje">
      <calculatedColumnFormula>IFERROR(IF((tb_abono_titulo21[[#This Row],[2. Porcentaje de descuento básico que se financia por parte del Ministerio de Transportes y Movilidad Sostenible, de acuerdo con el artículo 7.2 del Real Decreto-ley 1/2025, de 28 de enero.]]+tb_abono_titulo21[[#This Row],[3.  Porcentaje de descuento que se financia por parte de la entidad beneficiaria.
*Ver nota de la celda ]]+tb_abono_titulo21[[#This Row],[4.  Porcentaje de descuento que se financia mediante subvención adicional obtenida por concesión de otras convocatorias o administraciones, en su caso.]])&gt;tb_abono_titulo21[[#This Row],[7.  Porcentaje que supone la pérdida unitaria de ingresos del título con respecto al precio habitual sin descuento = '[6'] / '[1'] * 100.]],tb_abono_titulo21[[#This Row],[7.  Porcentaje que supone la pérdida unitaria de ingresos del título con respecto al precio habitual sin descuento = '[6'] / '[1'] * 100.]]-tb_abono_titulo21[[#This Row],[3.  Porcentaje de descuento que se financia por parte de la entidad beneficiaria.
*Ver nota de la celda ]]-tb_abono_titulo21[[#This Row],[4.  Porcentaje de descuento que se financia mediante subvención adicional obtenida por concesión de otras convocatorias o administraciones, en su caso.]],tb_abono_titulo21[[#This Row],[2. Porcentaje de descuento básico que se financia por parte del Ministerio de Transportes y Movilidad Sostenible, de acuerdo con el artículo 7.2 del Real Decreto-ley 1/2025, de 28 de enero.]]),0)</calculatedColumnFormula>
    </tableColumn>
    <tableColumn id="17" xr3:uid="{7F294252-CA1E-4F51-A483-CDECE1E5B5BC}" name="9.    Pérdida unitaria de ingresos a financiar correspondiente a la utilización del título en los servicios de transporte competencia del beneficiario = [6] * [%U]." dataDxfId="301" totalsRowDxfId="300">
      <calculatedColumnFormula>tb_abono_titulo21[[#This Row],[6.   Pérdida unitaria de ingresos correspondiente al título = '[1'] – '[5'].]]*tb_abono_titulo21[[#This Row],[Utilización de los títulos en los servicios de transporte competencia del beneficiario '[%U']
'[col. F / col. G']]]</calculatedColumnFormula>
    </tableColumn>
    <tableColumn id="18" xr3:uid="{EF3A6B6E-0DCF-4B77-9055-F30582CA4DEC}" name="10.    Importe máximo unitario de subvención que puede percibirse por la utilización del título , aplicando la parte proporcional que supone el descuento que sufraga el Ministerio respecto al descuento total aplicado = [9] * [8] / ([3] + [4] + [8])" dataDxfId="299" totalsRowDxfId="298">
      <calculatedColumnFormula>IFERROR(tb_abono_titulo21[[#This Row],[9.    Pérdida unitaria de ingresos a financiar correspondiente a la utilización del título en los servicios de transporte competencia del beneficiario = '[6'] * '[%U'].]]*tb_abono_titulo21[[#This Row],[8.  Porcentaje de descuento corregido que se financia por parte del Ministerio de Transportes y Movilidad Sostenible = '[7'] – '[3'] – '[4'], si '[2'] + '[3'] + '[4'] &gt; '[7'].
*Ver nota de la celda ]]/(tb_abono_titulo21[[#This Row],[3.  Porcentaje de descuento que se financia por parte de la entidad beneficiaria.
*Ver nota de la celda ]]+tb_abono_titulo21[[#This Row],[4.  Porcentaje de descuento que se financia mediante subvención adicional obtenida por concesión de otras convocatorias o administraciones, en su caso.]]+tb_abono_titulo21[[#This Row],[8.  Porcentaje de descuento corregido que se financia por parte del Ministerio de Transportes y Movilidad Sostenible = '[7'] – '[3'] – '[4'], si '[2'] + '[3'] + '[4'] &gt; '[7'].
*Ver nota de la celda ]]),0)</calculatedColumnFormula>
    </tableColumn>
    <tableColumn id="11" xr3:uid="{6A57F9D8-5615-4EF2-9B18-4DC117AF577B}" name="11.    Total de billetes expedidos en el semestre completo." dataDxfId="297" totalsRowDxfId="296"/>
    <tableColumn id="12" xr3:uid="{F8738E64-1619-4AA9-B3F9-EF43780AD559}" name="12.    Importe global máximo de subvención que puede percibirse por la utilización del título integrado en los servicios de transporte competencia del beneficiario = [10] * [11]." dataDxfId="295" totalsRowDxfId="294">
      <calculatedColumnFormula>tb_abono_titulo21[[#This Row],[10.    Importe máximo unitario de subvención que puede percibirse por la utilización del título , aplicando la parte proporcional que supone el descuento que sufraga el Ministerio respecto al descuento total aplicado = '[9'] * '[8'] / ('[3'] + '[4'] + '[8'])]]*tb_abono_titulo21[[#This Row],[11.    Total de billetes expedidos en el semestre completo.]]</calculatedColumnFormula>
    </tableColumn>
    <tableColumn id="13" xr3:uid="{91FA9298-886A-4881-B346-3FF344F4245B}" name="13.    Pérdida global de ingresos que supone la aplicación de los descuentos al título integrado = [6] * [11]." dataDxfId="293" totalsRowDxfId="292">
      <calculatedColumnFormula>tb_abono_titulo21[[#This Row],[6.   Pérdida unitaria de ingresos correspondiente al título = '[1'] – '[5'].]]*tb_abono_titulo21[[#This Row],[11.    Total de billetes expedidos en el semestre completo.]]</calculatedColumnFormula>
    </tableColumn>
    <tableColumn id="14" xr3:uid="{8DD40039-61E0-4B7C-B623-C486D4BAF031}" name="14.    Pérdida global de ingresos que supone la aplicación de los descuentos al título integrado en los servicios de transporte competencia del beneficiario = [9] * [11]. " dataDxfId="291" totalsRowDxfId="290">
      <calculatedColumnFormula>tb_abono_titulo21[[#This Row],[9.    Pérdida unitaria de ingresos a financiar correspondiente a la utilización del título en los servicios de transporte competencia del beneficiario = '[6'] * '[%U'].]]*tb_abono_titulo21[[#This Row],[11.    Total de billetes expedidos en el semestre completo.]]</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53AB030A-28BB-4430-A94D-383EF0EB2D78}" name="tb_denominacion_abono_titulo22" displayName="tb_denominacion_abono_titulo22" ref="A2:C3" totalsRowShown="0" headerRowDxfId="289" dataDxfId="287" headerRowBorderDxfId="288" tableBorderDxfId="286" totalsRowBorderDxfId="285">
  <autoFilter ref="A2:C3" xr:uid="{CF45745F-D028-4F01-9282-E235F922D854}">
    <filterColumn colId="0" hiddenButton="1"/>
    <filterColumn colId="1" hiddenButton="1"/>
    <filterColumn colId="2" hiddenButton="1"/>
  </autoFilter>
  <tableColumns count="3">
    <tableColumn id="1" xr3:uid="{35252517-A31F-45A6-B778-45839F776AE2}" name="Denominación título o abono" dataDxfId="284"/>
    <tableColumn id="3" xr3:uid="{7D133F5E-C8C7-4681-A94E-D8CD6838BFAF}" name="Entidad comercializadora" dataDxfId="283"/>
    <tableColumn id="2" xr3:uid="{45CE1867-7514-4A19-A133-F2E0C47444B2}" name="Usuarios de abono de uso  temporal ilimitado" dataDxfId="282"/>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20ACE160-1CB1-49CE-9B29-A3BF009A8285}" name="tb_abono_titulo23" displayName="tb_abono_titulo23" ref="E2:U3" headerRowDxfId="281" dataDxfId="280" totalsRowDxfId="278" tableBorderDxfId="279" totalsRowBorderDxfId="277">
  <tableColumns count="17">
    <tableColumn id="2" xr3:uid="{0109FEC9-DA77-4492-9D5C-732D58BF011D}" name="Número de validaciones del billete efectuadas en los servicios de transporte competencia del beneficiario." totalsRowFunction="sum" dataDxfId="276" totalsRowDxfId="275"/>
    <tableColumn id="15" xr3:uid="{12F1D4C4-2073-4479-8A6D-B6641261E592}" name=" Número total de validaciones del billete efectuadas en todos los servicios de transporte en los que puede emplearse el título bonificado, incluyendo, en su caso, las validaciones pendientes no consumidas." dataDxfId="274" totalsRowDxfId="273"/>
    <tableColumn id="16" xr3:uid="{7B1EA0BB-710D-46B9-84A4-DCA6BB62CA5E}" name="Utilización de los títulos en los servicios de transporte competencia del beneficiario [%U]_x000a_[col. F / col. G]" dataDxfId="272">
      <calculatedColumnFormula>IFERROR(tb_abono_titulo23[[#This Row],[Número de validaciones del billete efectuadas en los servicios de transporte competencia del beneficiario.]]/tb_abono_titulo23[[#This Row],[ Número total de validaciones del billete efectuadas en todos los servicios de transporte en los que puede emplearse el título bonificado, incluyendo, en su caso, las validaciones pendientes no consumidas.]],0)</calculatedColumnFormula>
    </tableColumn>
    <tableColumn id="3" xr3:uid="{3FD0991F-C6F7-43D1-A38F-F0C4341E837A}" name="1. Precio habitual sin descuento del título de acuerdo con las tarifas informadas en la documentación del Bloque A." totalsRowLabel=" No aplica " dataDxfId="271" totalsRowDxfId="270" dataCellStyle="Moneda"/>
    <tableColumn id="4" xr3:uid="{FE1152ED-C09D-463A-A1EB-81A69302EE9A}" name="2. Porcentaje de descuento básico que se financia por parte del Ministerio de Transportes y Movilidad Sostenible, de acuerdo con el artículo 7.2 del Real Decreto-ley 1/2025, de 28 de enero." totalsRowLabel="No aplica" dataDxfId="269" totalsRowDxfId="268" dataCellStyle="Porcentaje">
      <calculatedColumnFormula array="1">_xlfn.IFS(
tb_denominacion_abono_titulo24[Usuarios de abono de uso  temporal ilimitado]="Usuarios infantiles",1,
tb_denominacion_abono_titulo24[Usuarios de abono de uso  temporal ilimitado]="Usuarios juveniles",0.5,
tb_denominacion_abono_titulo24[Usuarios de abono de uso  temporal ilimitado]="Usuarios generales",0.2,
tb_denominacion_abono_titulo24[Usuarios de abono de uso  temporal ilimitado]="Seleccionar en deplegable...","% auto -&gt; desplegable (C2)"
)</calculatedColumnFormula>
    </tableColumn>
    <tableColumn id="5" xr3:uid="{2E10B26F-D09D-44C8-B41E-CAD8A5CACDBC}" name="3.  Porcentaje de descuento que se financia por parte de la entidad beneficiaria._x000a_*Ver nota de la celda " totalsRowLabel="No aplica" dataDxfId="267" totalsRowDxfId="266" dataCellStyle="Porcentaje"/>
    <tableColumn id="6" xr3:uid="{D96A3ACD-6781-4E0D-9C9E-6836C795CBC7}" name="4.  Porcentaje de descuento que se financia mediante subvención adicional obtenida por concesión de otras convocatorias o administraciones, en su caso." totalsRowLabel="No aplica" dataDxfId="265" totalsRowDxfId="264" dataCellStyle="Porcentaje"/>
    <tableColumn id="7" xr3:uid="{7A17995A-DF2D-46E8-80C1-D3AFFE68EFC2}" name="5.  Precio unitario con descuento del título." totalsRowLabel="No aplica" dataDxfId="263" totalsRowDxfId="262" dataCellStyle="Moneda"/>
    <tableColumn id="8" xr3:uid="{B7E87433-070F-4382-99EE-E985248BA2C4}" name="6.   Pérdida unitaria de ingresos correspondiente al título = [1] – [5]." totalsRowLabel="No aplica" dataDxfId="261" totalsRowDxfId="260" dataCellStyle="Moneda">
      <calculatedColumnFormula>tb_abono_titulo23[[#This Row],[1. Precio habitual sin descuento del título de acuerdo con las tarifas informadas en la documentación del Bloque A.]]-tb_abono_titulo23[[#This Row],[5.  Precio unitario con descuento del título.]]</calculatedColumnFormula>
    </tableColumn>
    <tableColumn id="9" xr3:uid="{346AFB80-A216-475A-9110-4B9F7CA2D9BE}" name="7.  Porcentaje que supone la pérdida unitaria de ingresos del título con respecto al precio habitual sin descuento = [6] / [1] * 100." totalsRowLabel="No aplica" dataDxfId="259" totalsRowDxfId="258">
      <calculatedColumnFormula>IFERROR(tb_abono_titulo23[[#This Row],[6.   Pérdida unitaria de ingresos correspondiente al título = '[1'] – '[5'].]]/tb_abono_titulo23[[#This Row],[1. Precio habitual sin descuento del título de acuerdo con las tarifas informadas en la documentación del Bloque A.]],0)</calculatedColumnFormula>
    </tableColumn>
    <tableColumn id="10" xr3:uid="{7BACB533-A054-45CB-8525-35AD574E2C9F}" name="8.  Porcentaje de descuento corregido que se financia por parte del Ministerio de Transportes y Movilidad Sostenible = [7] – [3] – [4], si [2] + [3] + [4] &gt; [7]._x000a_*Ver nota de la celda " totalsRowLabel="No aplica" dataDxfId="257" totalsRowDxfId="256" dataCellStyle="Porcentaje">
      <calculatedColumnFormula>IFERROR(IF((tb_abono_titulo23[[#This Row],[2. Porcentaje de descuento básico que se financia por parte del Ministerio de Transportes y Movilidad Sostenible, de acuerdo con el artículo 7.2 del Real Decreto-ley 1/2025, de 28 de enero.]]+tb_abono_titulo23[[#This Row],[3.  Porcentaje de descuento que se financia por parte de la entidad beneficiaria.
*Ver nota de la celda ]]+tb_abono_titulo23[[#This Row],[4.  Porcentaje de descuento que se financia mediante subvención adicional obtenida por concesión de otras convocatorias o administraciones, en su caso.]])&gt;tb_abono_titulo23[[#This Row],[7.  Porcentaje que supone la pérdida unitaria de ingresos del título con respecto al precio habitual sin descuento = '[6'] / '[1'] * 100.]],tb_abono_titulo23[[#This Row],[7.  Porcentaje que supone la pérdida unitaria de ingresos del título con respecto al precio habitual sin descuento = '[6'] / '[1'] * 100.]]-tb_abono_titulo23[[#This Row],[3.  Porcentaje de descuento que se financia por parte de la entidad beneficiaria.
*Ver nota de la celda ]]-tb_abono_titulo23[[#This Row],[4.  Porcentaje de descuento que se financia mediante subvención adicional obtenida por concesión de otras convocatorias o administraciones, en su caso.]],tb_abono_titulo23[[#This Row],[2. Porcentaje de descuento básico que se financia por parte del Ministerio de Transportes y Movilidad Sostenible, de acuerdo con el artículo 7.2 del Real Decreto-ley 1/2025, de 28 de enero.]]),0)</calculatedColumnFormula>
    </tableColumn>
    <tableColumn id="17" xr3:uid="{C66DE3A7-DF69-4AA3-89C3-D8F22FE7EEFC}" name="9.    Pérdida unitaria de ingresos a financiar correspondiente a la utilización del título en los servicios de transporte competencia del beneficiario = [6] * [%U]." dataDxfId="255" totalsRowDxfId="254">
      <calculatedColumnFormula>tb_abono_titulo23[[#This Row],[6.   Pérdida unitaria de ingresos correspondiente al título = '[1'] – '[5'].]]*tb_abono_titulo23[[#This Row],[Utilización de los títulos en los servicios de transporte competencia del beneficiario '[%U']
'[col. F / col. G']]]</calculatedColumnFormula>
    </tableColumn>
    <tableColumn id="18" xr3:uid="{597C7F5A-4E4E-4A66-98D9-229C1924B94B}" name="10.    Importe máximo unitario de subvención que puede percibirse por la utilización del título , aplicando la parte proporcional que supone el descuento que sufraga el Ministerio respecto al descuento total aplicado = [9] * [8] / ([3] + [4] + [8])" dataDxfId="253" totalsRowDxfId="252">
      <calculatedColumnFormula>IFERROR(tb_abono_titulo23[[#This Row],[9.    Pérdida unitaria de ingresos a financiar correspondiente a la utilización del título en los servicios de transporte competencia del beneficiario = '[6'] * '[%U'].]]*tb_abono_titulo23[[#This Row],[8.  Porcentaje de descuento corregido que se financia por parte del Ministerio de Transportes y Movilidad Sostenible = '[7'] – '[3'] – '[4'], si '[2'] + '[3'] + '[4'] &gt; '[7'].
*Ver nota de la celda ]]/(tb_abono_titulo23[[#This Row],[3.  Porcentaje de descuento que se financia por parte de la entidad beneficiaria.
*Ver nota de la celda ]]+tb_abono_titulo23[[#This Row],[4.  Porcentaje de descuento que se financia mediante subvención adicional obtenida por concesión de otras convocatorias o administraciones, en su caso.]]+tb_abono_titulo23[[#This Row],[8.  Porcentaje de descuento corregido que se financia por parte del Ministerio de Transportes y Movilidad Sostenible = '[7'] – '[3'] – '[4'], si '[2'] + '[3'] + '[4'] &gt; '[7'].
*Ver nota de la celda ]]),0)</calculatedColumnFormula>
    </tableColumn>
    <tableColumn id="11" xr3:uid="{2132B9C5-D770-4FA5-B8C2-9B752BE37C9E}" name="11.    Total de billetes expedidos en el semestre completo." dataDxfId="251" totalsRowDxfId="250"/>
    <tableColumn id="12" xr3:uid="{9D3FC516-6CA1-4729-8DE2-3266076A89FE}" name="12.    Importe global máximo de subvención que puede percibirse por la utilización del título integrado en los servicios de transporte competencia del beneficiario = [10] * [11]." dataDxfId="249" totalsRowDxfId="248">
      <calculatedColumnFormula>tb_abono_titulo23[[#This Row],[10.    Importe máximo unitario de subvención que puede percibirse por la utilización del título , aplicando la parte proporcional que supone el descuento que sufraga el Ministerio respecto al descuento total aplicado = '[9'] * '[8'] / ('[3'] + '[4'] + '[8'])]]*tb_abono_titulo23[[#This Row],[11.    Total de billetes expedidos en el semestre completo.]]</calculatedColumnFormula>
    </tableColumn>
    <tableColumn id="13" xr3:uid="{75A28131-A8ED-4A10-BBC1-D0BC01A916EC}" name="13.    Pérdida global de ingresos que supone la aplicación de los descuentos al título integrado = [6] * [11]." dataDxfId="247" totalsRowDxfId="246">
      <calculatedColumnFormula>tb_abono_titulo23[[#This Row],[6.   Pérdida unitaria de ingresos correspondiente al título = '[1'] – '[5'].]]*tb_abono_titulo23[[#This Row],[11.    Total de billetes expedidos en el semestre completo.]]</calculatedColumnFormula>
    </tableColumn>
    <tableColumn id="14" xr3:uid="{FDE88F1E-B242-448F-89E6-542FB2C95515}" name="14.    Pérdida global de ingresos que supone la aplicación de los descuentos al título integrado en los servicios de transporte competencia del beneficiario = [9] * [11]. " dataDxfId="245" totalsRowDxfId="244">
      <calculatedColumnFormula>tb_abono_titulo23[[#This Row],[9.    Pérdida unitaria de ingresos a financiar correspondiente a la utilización del título en los servicios de transporte competencia del beneficiario = '[6'] * '[%U'].]]*tb_abono_titulo23[[#This Row],[11.    Total de billetes expedidos en el semestre completo.]]</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CED4453-71E9-4437-BF87-AC2763E7256C}" name="tb_denominacion_abono_titulo24" displayName="tb_denominacion_abono_titulo24" ref="A2:C3" totalsRowShown="0" headerRowDxfId="243" dataDxfId="241" headerRowBorderDxfId="242" tableBorderDxfId="240" totalsRowBorderDxfId="239">
  <autoFilter ref="A2:C3" xr:uid="{CF45745F-D028-4F01-9282-E235F922D854}">
    <filterColumn colId="0" hiddenButton="1"/>
    <filterColumn colId="1" hiddenButton="1"/>
    <filterColumn colId="2" hiddenButton="1"/>
  </autoFilter>
  <tableColumns count="3">
    <tableColumn id="1" xr3:uid="{751665D2-9A85-45AD-BD91-70160759F93F}" name="Denominación título o abono" dataDxfId="238"/>
    <tableColumn id="3" xr3:uid="{9F26E6B3-D9F3-41CB-835C-CFC39CAA6875}" name="Entidad comercializadora" dataDxfId="237"/>
    <tableColumn id="2" xr3:uid="{C2CF9E11-25E5-433F-A59C-92E3AA244BF8}" name="Usuarios de abono de uso  temporal ilimitado" dataDxfId="236"/>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A80FFE6-A0CB-4163-BDA3-61AE7C24CF48}" name="tb_abono_titulo25" displayName="tb_abono_titulo25" ref="E2:U3" headerRowDxfId="235" dataDxfId="234" totalsRowDxfId="232" tableBorderDxfId="233" totalsRowBorderDxfId="231">
  <tableColumns count="17">
    <tableColumn id="2" xr3:uid="{30D8470C-C224-49C5-B9A9-FFE13AC404E3}" name="Número de validaciones del billete efectuadas en los servicios de transporte competencia del beneficiario." totalsRowFunction="sum" dataDxfId="230" totalsRowDxfId="229"/>
    <tableColumn id="15" xr3:uid="{DEA9623C-98BD-4DE9-8F8D-9C0B0DDF1E01}" name=" Número total de validaciones del billete efectuadas en todos los servicios de transporte en los que puede emplearse el título bonificado, incluyendo, en su caso, las validaciones pendientes no consumidas." dataDxfId="228" totalsRowDxfId="227"/>
    <tableColumn id="16" xr3:uid="{0786226D-C20D-4C17-98DE-065E5C4C7A44}" name="Utilización de los títulos en los servicios de transporte competencia del beneficiario [%U]_x000a_[col. F / col. G]" dataDxfId="226">
      <calculatedColumnFormula>IFERROR(tb_abono_titulo25[[#This Row],[Número de validaciones del billete efectuadas en los servicios de transporte competencia del beneficiario.]]/tb_abono_titulo25[[#This Row],[ Número total de validaciones del billete efectuadas en todos los servicios de transporte en los que puede emplearse el título bonificado, incluyendo, en su caso, las validaciones pendientes no consumidas.]],0)</calculatedColumnFormula>
    </tableColumn>
    <tableColumn id="3" xr3:uid="{03AE57C3-E3F9-4530-91D9-3CBEE1A77D84}" name="1. Precio habitual sin descuento del título de acuerdo con las tarifas informadas en la documentación del Bloque A." totalsRowLabel=" No aplica " dataDxfId="225" totalsRowDxfId="224" dataCellStyle="Moneda"/>
    <tableColumn id="4" xr3:uid="{9B3DACBE-C86C-4381-89BE-3BD6AE1F0DA8}" name="2. Porcentaje de descuento básico que se financia por parte del Ministerio de Transportes y Movilidad Sostenible, de acuerdo con el artículo 7.2 del Real Decreto-ley 1/2025, de 28 de enero." totalsRowLabel="No aplica" dataDxfId="223" totalsRowDxfId="222" dataCellStyle="Porcentaje">
      <calculatedColumnFormula array="1">_xlfn.IFS(
tb_denominacion_abono_titulo26[Usuarios de abono de uso  temporal ilimitado]="Usuarios infantiles",1,
tb_denominacion_abono_titulo26[Usuarios de abono de uso  temporal ilimitado]="Usuarios juveniles",0.5,
tb_denominacion_abono_titulo26[Usuarios de abono de uso  temporal ilimitado]="Usuarios generales",0.2,
tb_denominacion_abono_titulo26[Usuarios de abono de uso  temporal ilimitado]="Seleccionar en deplegable...","% auto -&gt; desplegable (C2)"
)</calculatedColumnFormula>
    </tableColumn>
    <tableColumn id="5" xr3:uid="{8ECF47FF-C951-4B34-8701-2EAD39BDFEE3}" name="3.  Porcentaje de descuento que se financia por parte de la entidad beneficiaria._x000a_*Ver nota de la celda " totalsRowLabel="No aplica" dataDxfId="221" totalsRowDxfId="220" dataCellStyle="Porcentaje"/>
    <tableColumn id="6" xr3:uid="{179E8983-334C-47C7-B509-38508D7FE12E}" name="4.  Porcentaje de descuento que se financia mediante subvención adicional obtenida por concesión de otras convocatorias o administraciones, en su caso." totalsRowLabel="No aplica" dataDxfId="219" totalsRowDxfId="218" dataCellStyle="Porcentaje"/>
    <tableColumn id="7" xr3:uid="{4CFB7CDC-613E-486C-904D-2D74CF885C67}" name="5.  Precio unitario con descuento del título." totalsRowLabel="No aplica" dataDxfId="217" totalsRowDxfId="216" dataCellStyle="Moneda"/>
    <tableColumn id="8" xr3:uid="{E04A48DF-1457-426B-952F-C00F0AD3943B}" name="6.   Pérdida unitaria de ingresos correspondiente al título = [1] – [5]." totalsRowLabel="No aplica" dataDxfId="215" totalsRowDxfId="214" dataCellStyle="Moneda">
      <calculatedColumnFormula>tb_abono_titulo25[[#This Row],[1. Precio habitual sin descuento del título de acuerdo con las tarifas informadas en la documentación del Bloque A.]]-tb_abono_titulo25[[#This Row],[5.  Precio unitario con descuento del título.]]</calculatedColumnFormula>
    </tableColumn>
    <tableColumn id="9" xr3:uid="{91D99C9B-E738-43D1-A852-CD2B33FE5271}" name="7.  Porcentaje que supone la pérdida unitaria de ingresos del título con respecto al precio habitual sin descuento = [6] / [1] * 100." totalsRowLabel="No aplica" dataDxfId="213" totalsRowDxfId="212">
      <calculatedColumnFormula>IFERROR(tb_abono_titulo25[[#This Row],[6.   Pérdida unitaria de ingresos correspondiente al título = '[1'] – '[5'].]]/tb_abono_titulo25[[#This Row],[1. Precio habitual sin descuento del título de acuerdo con las tarifas informadas en la documentación del Bloque A.]],0)</calculatedColumnFormula>
    </tableColumn>
    <tableColumn id="10" xr3:uid="{635C1BDB-30A5-4B61-9CCE-CB3AC4861309}" name="8.  Porcentaje de descuento corregido que se financia por parte del Ministerio de Transportes y Movilidad Sostenible = [7] – [3] – [4], si [2] + [3] + [4] &gt; [7]._x000a_*Ver nota de la celda " totalsRowLabel="No aplica" dataDxfId="211" totalsRowDxfId="210" dataCellStyle="Porcentaje">
      <calculatedColumnFormula>IFERROR(IF((tb_abono_titulo25[[#This Row],[2. Porcentaje de descuento básico que se financia por parte del Ministerio de Transportes y Movilidad Sostenible, de acuerdo con el artículo 7.2 del Real Decreto-ley 1/2025, de 28 de enero.]]+tb_abono_titulo25[[#This Row],[3.  Porcentaje de descuento que se financia por parte de la entidad beneficiaria.
*Ver nota de la celda ]]+tb_abono_titulo25[[#This Row],[4.  Porcentaje de descuento que se financia mediante subvención adicional obtenida por concesión de otras convocatorias o administraciones, en su caso.]])&gt;tb_abono_titulo25[[#This Row],[7.  Porcentaje que supone la pérdida unitaria de ingresos del título con respecto al precio habitual sin descuento = '[6'] / '[1'] * 100.]],tb_abono_titulo25[[#This Row],[7.  Porcentaje que supone la pérdida unitaria de ingresos del título con respecto al precio habitual sin descuento = '[6'] / '[1'] * 100.]]-tb_abono_titulo25[[#This Row],[3.  Porcentaje de descuento que se financia por parte de la entidad beneficiaria.
*Ver nota de la celda ]]-tb_abono_titulo25[[#This Row],[4.  Porcentaje de descuento que se financia mediante subvención adicional obtenida por concesión de otras convocatorias o administraciones, en su caso.]],tb_abono_titulo25[[#This Row],[2. Porcentaje de descuento básico que se financia por parte del Ministerio de Transportes y Movilidad Sostenible, de acuerdo con el artículo 7.2 del Real Decreto-ley 1/2025, de 28 de enero.]]),0)</calculatedColumnFormula>
    </tableColumn>
    <tableColumn id="17" xr3:uid="{E92984C7-2A67-43A2-BC23-BCE14DB4924C}" name="9.    Pérdida unitaria de ingresos a financiar correspondiente a la utilización del título en los servicios de transporte competencia del beneficiario = [6] * [%U]." dataDxfId="209" totalsRowDxfId="208">
      <calculatedColumnFormula>tb_abono_titulo25[[#This Row],[6.   Pérdida unitaria de ingresos correspondiente al título = '[1'] – '[5'].]]*tb_abono_titulo25[[#This Row],[Utilización de los títulos en los servicios de transporte competencia del beneficiario '[%U']
'[col. F / col. G']]]</calculatedColumnFormula>
    </tableColumn>
    <tableColumn id="18" xr3:uid="{48F59097-4427-4430-9A96-E4FDA0184EB0}" name="10.    Importe máximo unitario de subvención que puede percibirse por la utilización del título , aplicando la parte proporcional que supone el descuento que sufraga el Ministerio respecto al descuento total aplicado = [9] * [8] / ([3] + [4] + [8])" dataDxfId="207" totalsRowDxfId="206">
      <calculatedColumnFormula>IFERROR(tb_abono_titulo25[[#This Row],[9.    Pérdida unitaria de ingresos a financiar correspondiente a la utilización del título en los servicios de transporte competencia del beneficiario = '[6'] * '[%U'].]]*tb_abono_titulo25[[#This Row],[8.  Porcentaje de descuento corregido que se financia por parte del Ministerio de Transportes y Movilidad Sostenible = '[7'] – '[3'] – '[4'], si '[2'] + '[3'] + '[4'] &gt; '[7'].
*Ver nota de la celda ]]/(tb_abono_titulo25[[#This Row],[3.  Porcentaje de descuento que se financia por parte de la entidad beneficiaria.
*Ver nota de la celda ]]+tb_abono_titulo25[[#This Row],[4.  Porcentaje de descuento que se financia mediante subvención adicional obtenida por concesión de otras convocatorias o administraciones, en su caso.]]+tb_abono_titulo25[[#This Row],[8.  Porcentaje de descuento corregido que se financia por parte del Ministerio de Transportes y Movilidad Sostenible = '[7'] – '[3'] – '[4'], si '[2'] + '[3'] + '[4'] &gt; '[7'].
*Ver nota de la celda ]]),0)</calculatedColumnFormula>
    </tableColumn>
    <tableColumn id="11" xr3:uid="{09789D4C-2BF7-47F6-B84F-89D8340BC202}" name="11.    Total de billetes expedidos en el semestre completo." dataDxfId="205" totalsRowDxfId="204"/>
    <tableColumn id="12" xr3:uid="{A474E748-B335-4C62-9117-B4630DDA6A18}" name="12.    Importe global máximo de subvención que puede percibirse por la utilización del título integrado en los servicios de transporte competencia del beneficiario = [10] * [11]." dataDxfId="203" totalsRowDxfId="202">
      <calculatedColumnFormula>tb_abono_titulo25[[#This Row],[10.    Importe máximo unitario de subvención que puede percibirse por la utilización del título , aplicando la parte proporcional que supone el descuento que sufraga el Ministerio respecto al descuento total aplicado = '[9'] * '[8'] / ('[3'] + '[4'] + '[8'])]]*tb_abono_titulo25[[#This Row],[11.    Total de billetes expedidos en el semestre completo.]]</calculatedColumnFormula>
    </tableColumn>
    <tableColumn id="13" xr3:uid="{670D5117-A174-41CB-996B-88E04834F37D}" name="13.    Pérdida global de ingresos que supone la aplicación de los descuentos al título integrado = [6] * [11]." dataDxfId="201" totalsRowDxfId="200">
      <calculatedColumnFormula>tb_abono_titulo25[[#This Row],[6.   Pérdida unitaria de ingresos correspondiente al título = '[1'] – '[5'].]]*tb_abono_titulo25[[#This Row],[11.    Total de billetes expedidos en el semestre completo.]]</calculatedColumnFormula>
    </tableColumn>
    <tableColumn id="14" xr3:uid="{07D3405D-6321-41E6-80AF-6D7B8CC763A9}" name="14.    Pérdida global de ingresos que supone la aplicación de los descuentos al título integrado en los servicios de transporte competencia del beneficiario = [9] * [11]. " dataDxfId="199" totalsRowDxfId="198">
      <calculatedColumnFormula>tb_abono_titulo25[[#This Row],[9.    Pérdida unitaria de ingresos a financiar correspondiente a la utilización del título en los servicios de transporte competencia del beneficiario = '[6'] * '[%U'].]]*tb_abono_titulo25[[#This Row],[11.    Total de billetes expedidos en el semestre completo.]]</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table" Target="../tables/table15.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vmlDrawing" Target="../drawings/vmlDrawing7.vml"/><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table" Target="../tables/table19.xml"/><Relationship Id="rId1" Type="http://schemas.openxmlformats.org/officeDocument/2006/relationships/vmlDrawing" Target="../drawings/vmlDrawing8.vml"/><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2.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vmlDrawing" Target="../drawings/vmlDrawing2.v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vmlDrawing" Target="../drawings/vmlDrawing3.v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vmlDrawing" Target="../drawings/vmlDrawing4.v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vmlDrawing" Target="../drawings/vmlDrawing5.v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table" Target="../tables/table11.xml"/><Relationship Id="rId1" Type="http://schemas.openxmlformats.org/officeDocument/2006/relationships/vmlDrawing" Target="../drawings/vmlDrawing6.vml"/><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E8EA2-D75F-4138-A75B-A1729BA3ED87}">
  <dimension ref="A1:F6"/>
  <sheetViews>
    <sheetView showGridLines="0" tabSelected="1" zoomScaleNormal="100" workbookViewId="0">
      <selection activeCell="E3" sqref="E3"/>
    </sheetView>
  </sheetViews>
  <sheetFormatPr baseColWidth="10" defaultColWidth="11.453125" defaultRowHeight="14.5" x14ac:dyDescent="0.35"/>
  <cols>
    <col min="1" max="1" width="12.26953125" customWidth="1"/>
    <col min="2" max="2" width="127.453125" customWidth="1"/>
    <col min="3" max="3" width="17.7265625" customWidth="1"/>
  </cols>
  <sheetData>
    <row r="1" spans="1:6" ht="48.65" customHeight="1" x14ac:dyDescent="0.35">
      <c r="A1" s="2"/>
      <c r="B1" s="3" t="s">
        <v>5</v>
      </c>
    </row>
    <row r="2" spans="1:6" ht="52" x14ac:dyDescent="0.35">
      <c r="A2" s="4"/>
      <c r="B2" s="62" t="s">
        <v>67</v>
      </c>
      <c r="C2" s="5"/>
    </row>
    <row r="3" spans="1:6" ht="282.75" customHeight="1" x14ac:dyDescent="0.35">
      <c r="A3" s="40"/>
      <c r="B3" s="42" t="s">
        <v>57</v>
      </c>
      <c r="C3" s="41"/>
      <c r="F3" s="1"/>
    </row>
    <row r="4" spans="1:6" ht="147" customHeight="1" x14ac:dyDescent="0.35">
      <c r="B4" s="43" t="s">
        <v>66</v>
      </c>
    </row>
    <row r="5" spans="1:6" ht="36" customHeight="1" x14ac:dyDescent="0.35">
      <c r="B5" s="44" t="s">
        <v>50</v>
      </c>
    </row>
    <row r="6" spans="1:6" ht="277.5" customHeight="1" x14ac:dyDescent="0.45">
      <c r="B6" s="6"/>
    </row>
  </sheetData>
  <sheetProtection sheet="1" selectLockedCells="1"/>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43553-2B1F-4E31-ACFD-9AA96D2BCFF7}">
  <dimension ref="A1:K8"/>
  <sheetViews>
    <sheetView workbookViewId="0">
      <selection activeCell="K2" sqref="K2"/>
    </sheetView>
  </sheetViews>
  <sheetFormatPr baseColWidth="10" defaultColWidth="8.81640625" defaultRowHeight="14.5" x14ac:dyDescent="0.35"/>
  <cols>
    <col min="1" max="1" width="54.26953125" bestFit="1" customWidth="1"/>
    <col min="2" max="2" width="28.81640625" customWidth="1"/>
    <col min="3" max="3" width="25.1796875" customWidth="1"/>
    <col min="5" max="5" width="16.1796875" bestFit="1" customWidth="1"/>
    <col min="6" max="6" width="26.81640625" customWidth="1"/>
    <col min="7" max="7" width="27.81640625" customWidth="1"/>
    <col min="8" max="8" width="32" customWidth="1"/>
    <col min="9" max="9" width="25" customWidth="1"/>
    <col min="10" max="10" width="36.26953125" customWidth="1"/>
    <col min="11" max="11" width="18.26953125" customWidth="1"/>
  </cols>
  <sheetData>
    <row r="1" spans="1:11" s="1" customFormat="1" ht="101.5" x14ac:dyDescent="0.35">
      <c r="A1" s="58" t="s">
        <v>4</v>
      </c>
      <c r="B1" s="57" t="s">
        <v>15</v>
      </c>
      <c r="C1" s="59" t="s">
        <v>3</v>
      </c>
      <c r="E1" s="16" t="s">
        <v>24</v>
      </c>
      <c r="F1" s="17" t="s">
        <v>59</v>
      </c>
      <c r="G1" s="17" t="s">
        <v>40</v>
      </c>
      <c r="H1" s="17" t="s">
        <v>41</v>
      </c>
      <c r="I1" s="17" t="s">
        <v>42</v>
      </c>
      <c r="J1" s="17" t="s">
        <v>43</v>
      </c>
      <c r="K1" s="17" t="s">
        <v>44</v>
      </c>
    </row>
    <row r="2" spans="1:11" x14ac:dyDescent="0.35">
      <c r="A2" s="48" t="s">
        <v>55</v>
      </c>
      <c r="B2" s="60" t="s">
        <v>52</v>
      </c>
      <c r="C2" s="61" t="s">
        <v>1</v>
      </c>
      <c r="E2" s="14" t="s">
        <v>58</v>
      </c>
      <c r="F2" s="38"/>
      <c r="G2" s="32"/>
      <c r="H2" s="53"/>
      <c r="I2" s="30">
        <f>1-tb_multiviaje_infantil17[[#This Row],[3. Porcentaje de descuento que se financia mediante subvención adicional obtenida por concesión de otras convocatorias o administraciones, en su caso.]]</f>
        <v>1</v>
      </c>
      <c r="J2" s="56">
        <f>tb_multiviaje_infantil17[[#This Row],[2. Precio habitual sin descuento de cada validación de acuerdo con las tarifas informadas en la documentación del Bloque A, que será la pérdida de ingresos correspondiente al viaje]]*tb_multiviaje_infantil17[[#This Row],[4. Porcentaje de descuento corregido que se financia por parte del Ministerio de Transportes y Movilidad Sostenible = 100 – '[3'].]]</f>
        <v>0</v>
      </c>
      <c r="K2" s="69">
        <f>tb_multiviaje_infantil17[[#This Row],[1. Número total de validaciones de todos los billetes comercializados efectuadas en los servicios de transporte competencia del beneficiario en el semestre completo.]]*tb_multiviaje_infantil17[[#This Row],[5. Importe máximo unitario por validación: se obtiene aplicando la parte proporcional del descuento del Ministerio al total, según la fórmula '[2'] * '[4'].]]</f>
        <v>0</v>
      </c>
    </row>
    <row r="7" spans="1:11" ht="15.65" customHeight="1" x14ac:dyDescent="0.35"/>
    <row r="8" spans="1:11" s="39" customFormat="1" ht="15.65" customHeight="1" x14ac:dyDescent="0.35">
      <c r="E8"/>
      <c r="F8"/>
      <c r="G8"/>
      <c r="H8"/>
      <c r="I8"/>
      <c r="J8"/>
      <c r="K8"/>
    </row>
  </sheetData>
  <sheetProtection selectLockedCells="1"/>
  <dataValidations count="3">
    <dataValidation type="whole" operator="greaterThanOrEqual" allowBlank="1" showInputMessage="1" showErrorMessage="1" sqref="F2" xr:uid="{6567385E-204D-49E2-8C79-FE027A1D3C92}">
      <formula1>0</formula1>
    </dataValidation>
    <dataValidation type="list" allowBlank="1" showInputMessage="1" showErrorMessage="1" sqref="C2" xr:uid="{903B8DCF-2667-4D6B-8E33-733193558BD7}">
      <formula1>"Usuarios infantiles"</formula1>
    </dataValidation>
    <dataValidation type="decimal" operator="greaterThanOrEqual" allowBlank="1" showInputMessage="1" showErrorMessage="1" sqref="K2 G2:J2" xr:uid="{B0F3320B-5C41-4008-8E20-EE28B719B7E5}">
      <formula1>0</formula1>
    </dataValidation>
  </dataValidations>
  <pageMargins left="0.7" right="0.7" top="0.75" bottom="0.75" header="0.3" footer="0.3"/>
  <tableParts count="2">
    <tablePart r:id="rId1"/>
    <tablePart r:id="rId2"/>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7AEA4-C06B-4266-812A-AEADA27B5374}">
  <dimension ref="A1:Q15"/>
  <sheetViews>
    <sheetView topLeftCell="H1" workbookViewId="0">
      <selection activeCell="Q2" sqref="Q2"/>
    </sheetView>
  </sheetViews>
  <sheetFormatPr baseColWidth="10" defaultColWidth="8.7265625" defaultRowHeight="14.5" x14ac:dyDescent="0.35"/>
  <cols>
    <col min="1" max="1" width="49.1796875" bestFit="1" customWidth="1"/>
    <col min="2" max="2" width="26.7265625" customWidth="1"/>
    <col min="3" max="3" width="29.81640625" customWidth="1"/>
    <col min="5" max="5" width="16.1796875" bestFit="1" customWidth="1"/>
    <col min="6" max="6" width="15.54296875" customWidth="1"/>
    <col min="7" max="7" width="33.81640625" customWidth="1"/>
    <col min="8" max="8" width="32.81640625" customWidth="1"/>
    <col min="9" max="9" width="27.54296875" customWidth="1"/>
    <col min="10" max="10" width="26.1796875" customWidth="1"/>
    <col min="11" max="11" width="31.81640625" customWidth="1"/>
    <col min="12" max="12" width="22.54296875" customWidth="1"/>
    <col min="13" max="13" width="24.54296875" customWidth="1"/>
    <col min="14" max="14" width="25.1796875" customWidth="1"/>
    <col min="15" max="15" width="24.81640625" customWidth="1"/>
    <col min="16" max="16" width="28.26953125" customWidth="1"/>
    <col min="17" max="17" width="39.1796875" customWidth="1"/>
    <col min="18" max="22" width="45.54296875" customWidth="1"/>
  </cols>
  <sheetData>
    <row r="1" spans="1:17" ht="145" x14ac:dyDescent="0.35">
      <c r="A1" s="19" t="s">
        <v>0</v>
      </c>
      <c r="B1" s="12" t="s">
        <v>15</v>
      </c>
      <c r="C1" s="13" t="s">
        <v>2</v>
      </c>
      <c r="E1" s="16" t="s">
        <v>24</v>
      </c>
      <c r="F1" s="16" t="s">
        <v>45</v>
      </c>
      <c r="G1" s="17" t="s">
        <v>60</v>
      </c>
      <c r="H1" s="52" t="s">
        <v>39</v>
      </c>
      <c r="I1" s="17" t="s">
        <v>38</v>
      </c>
      <c r="J1" s="17" t="s">
        <v>37</v>
      </c>
      <c r="K1" s="17" t="s">
        <v>36</v>
      </c>
      <c r="L1" s="17" t="s">
        <v>35</v>
      </c>
      <c r="M1" s="17" t="s">
        <v>34</v>
      </c>
      <c r="N1" s="17" t="s">
        <v>33</v>
      </c>
      <c r="O1" s="17" t="s">
        <v>32</v>
      </c>
      <c r="P1" s="17" t="s">
        <v>46</v>
      </c>
      <c r="Q1" s="17" t="s">
        <v>31</v>
      </c>
    </row>
    <row r="2" spans="1:17" x14ac:dyDescent="0.35">
      <c r="A2" s="45" t="s">
        <v>49</v>
      </c>
      <c r="B2" s="48" t="s">
        <v>52</v>
      </c>
      <c r="C2" s="54" t="s">
        <v>47</v>
      </c>
      <c r="E2" s="14" t="s">
        <v>58</v>
      </c>
      <c r="F2" s="26"/>
      <c r="G2" s="27"/>
      <c r="H2" s="27"/>
      <c r="I2" s="55" t="str" cm="1">
        <f t="array" ref="I2">_xlfn.IFS(
tb_denominacion_tarjeta_monedero[Usuarios de abono de uso  temporal ilimitado]="Usuarios juveniles",0.5,
tb_denominacion_tarjeta_monedero[Usuarios de abono de uso  temporal ilimitado]="Usuarios generales",0.2,
tb_denominacion_tarjeta_monedero[Usuarios de abono de uso  temporal ilimitado]="Seleccionar en deplegable...","% auto -&gt; desplegable (C2)"
)</f>
        <v>% auto -&gt; desplegable (C2)</v>
      </c>
      <c r="J2" s="28"/>
      <c r="K2" s="28"/>
      <c r="L2" s="51"/>
      <c r="M2" s="50">
        <f>tb_tarjeta_monedero[[#This Row],[2.  Precio habitual sin descuento de cada tipo de validación de la tarjeta de acuerdo con las tarifas informadas en la documentación del Bloque A. 
 * Para distintos precios de validación se deberá considerar cada tipo de validación por separado.]]-tb_tarjeta_monedero[[#This Row],[6. Precio con descuento de cada validación de la tarjeta.]]</f>
        <v>0</v>
      </c>
      <c r="N2" s="30">
        <f>IFERROR(tb_tarjeta_monedero[[#This Row],[7. Pérdida de ingresos correspondiente a cada validación = '[2'] – '[6'].]]/tb_tarjeta_monedero[[#This Row],[2.  Precio habitual sin descuento de cada tipo de validación de la tarjeta de acuerdo con las tarifas informadas en la documentación del Bloque A. 
 * Para distintos precios de validación se deberá considerar cada tipo de validación por separado.]],0)</f>
        <v>0</v>
      </c>
      <c r="O2" s="30">
        <f>IFERROR(IF((tb_tarjeta_monedero[[#This Row],[3.    Porcentaje de descuento básico que se financia por parte del Ministerio de Transportes y Movilidad Sostenible, de acuerdo con el artículo 7.2 del Real Decreto-ley 1/2025, de 28 de enero.]]+tb_tarjeta_monedero[[#This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caso.]])&gt;tb_tarjeta_monedero[[#This Row],[8. Porcentaje que supone la pérdida de ingresos de cada validación con respecto al precio habitual sin descuento = '[7'] / '[2'] * 100.]],tb_tarjeta_monedero[[#This Row],[8. Porcentaje que supone la pérdida de ingresos de cada validación con respecto al precio habitual sin descuento = '[7'] / '[2'] * 100.]]-tb_tarjeta_monedero[[#This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Row],[3.    Porcentaje de descuento básico que se financia por parte del Ministerio de Transportes y Movilidad Sostenible, de acuerdo con el artículo 7.2 del Real Decreto-ley 1/2025, de 28 de enero.]]),0)</f>
        <v>0</v>
      </c>
      <c r="P2" s="50">
        <f>tb_tarjeta_monedero[[#This Row],[7. Pérdida de ingresos correspondiente a cada validación = '[2'] – '[6'].]]*tb_tarjeta_monedero[[#This Row],[0. Número total de validaciones ]]</f>
        <v>0</v>
      </c>
      <c r="Q2" s="70">
        <f>IFERROR(tb_tarjeta_monedero[[#This Row],[10. Pérdida de ingresos a financiar correspondiente a la utilización de la tarjeta en los servicios de transporte competencia del beneficiario = '[7'] * '[0'].
Para distintos precios de validación se deberá considerar cada tipo de validación por separado.]]
*
tb_tarjeta_monedero[[#This Row],[9. Porcentaje de descuento corregido que se financia por parte del Ministerio de Transportes y Movilidad Sostenible = '[8'] – '[4'] – '[5'], si '[3'] + '[4'] + '[5'] &gt; '[8'].
*Ver nota de la celda ]]
/
(tb_tarjeta_monedero[[#This Row],[4.    Porcentaje de descuento que se financia por parte de la entidad beneficiaria.
*Ver nota de la celda ]]+tb_tarjeta_monedero[[#This Row],[5.    Porcentaje de descuento que se financia mediante subvención adicional obtenida por concesión de otras convocatorias o administraciones, en su caso.]]+tb_tarjeta_monedero[[#This Row],[9. Porcentaje de descuento corregido que se financia por parte del Ministerio de Transportes y Movilidad Sostenible = '[8'] – '[4'] – '[5'], si '[3'] + '[4'] + '[5'] &gt; '[8'].
*Ver nota de la celda ]]
),0)</f>
        <v>0</v>
      </c>
    </row>
    <row r="4" spans="1:17" x14ac:dyDescent="0.35">
      <c r="K4" s="42"/>
      <c r="O4" s="1"/>
    </row>
    <row r="8" spans="1:17" s="39" customFormat="1" x14ac:dyDescent="0.35">
      <c r="E8"/>
      <c r="F8"/>
      <c r="G8"/>
      <c r="H8"/>
      <c r="I8"/>
      <c r="J8"/>
      <c r="K8"/>
      <c r="L8"/>
      <c r="M8"/>
      <c r="N8"/>
      <c r="O8"/>
      <c r="P8"/>
      <c r="Q8"/>
    </row>
    <row r="10" spans="1:17" x14ac:dyDescent="0.35">
      <c r="N10" s="49"/>
    </row>
    <row r="15" spans="1:17" x14ac:dyDescent="0.35">
      <c r="M15" s="49"/>
    </row>
  </sheetData>
  <sheetProtection selectLockedCells="1"/>
  <conditionalFormatting sqref="J2">
    <cfRule type="expression" dxfId="3" priority="2">
      <formula>AND(($I2+$J2+$K2)&lt;$N2,($I2+$J2+$K2)&gt;0)</formula>
    </cfRule>
  </conditionalFormatting>
  <conditionalFormatting sqref="O2">
    <cfRule type="cellIs" dxfId="2" priority="1" operator="lessThan">
      <formula>0</formula>
    </cfRule>
  </conditionalFormatting>
  <dataValidations count="3">
    <dataValidation type="decimal" operator="greaterThanOrEqual" allowBlank="1" showInputMessage="1" showErrorMessage="1" sqref="H2 J2:K2 G2" xr:uid="{6969E264-FD2F-45EA-8D85-85F8D243DA7C}">
      <formula1>0</formula1>
    </dataValidation>
    <dataValidation type="list" allowBlank="1" showInputMessage="1" showErrorMessage="1" sqref="C2" xr:uid="{9F81C27D-E9E3-4D40-A590-2AD8733B736D}">
      <formula1>"Seleccionar en deplegable...,Usuarios juveniles,Usuarios generales"</formula1>
    </dataValidation>
    <dataValidation operator="greaterThanOrEqual" allowBlank="1" showInputMessage="1" showErrorMessage="1" sqref="I1:I1048576" xr:uid="{365D64F1-7260-44E4-98FB-BB0DB2591AC3}"/>
  </dataValidations>
  <pageMargins left="0.7" right="0.7" top="0.75" bottom="0.75" header="0.3" footer="0.3"/>
  <ignoredErrors>
    <ignoredError sqref="Q2 N2 O2 P2" calculatedColumn="1"/>
  </ignoredErrors>
  <legacyDrawing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A0B3D-1B9F-4014-8C2C-FE99276E5A74}">
  <dimension ref="A1:Q15"/>
  <sheetViews>
    <sheetView topLeftCell="H1" workbookViewId="0">
      <selection activeCell="Q2" sqref="Q2"/>
    </sheetView>
  </sheetViews>
  <sheetFormatPr baseColWidth="10" defaultColWidth="8.7265625" defaultRowHeight="14.5" x14ac:dyDescent="0.35"/>
  <cols>
    <col min="1" max="1" width="49.1796875" bestFit="1" customWidth="1"/>
    <col min="2" max="2" width="26.7265625" customWidth="1"/>
    <col min="3" max="3" width="29.81640625" customWidth="1"/>
    <col min="5" max="5" width="16.1796875" bestFit="1" customWidth="1"/>
    <col min="6" max="6" width="15.54296875" customWidth="1"/>
    <col min="7" max="7" width="33.81640625" customWidth="1"/>
    <col min="8" max="8" width="32.81640625" customWidth="1"/>
    <col min="9" max="9" width="27.54296875" customWidth="1"/>
    <col min="10" max="10" width="26.1796875" customWidth="1"/>
    <col min="11" max="11" width="31.81640625" customWidth="1"/>
    <col min="12" max="12" width="22.54296875" customWidth="1"/>
    <col min="13" max="13" width="24.54296875" customWidth="1"/>
    <col min="14" max="14" width="25.1796875" customWidth="1"/>
    <col min="15" max="15" width="24.81640625" customWidth="1"/>
    <col min="16" max="16" width="28.26953125" customWidth="1"/>
    <col min="17" max="17" width="39.1796875" customWidth="1"/>
    <col min="18" max="22" width="45.54296875" customWidth="1"/>
  </cols>
  <sheetData>
    <row r="1" spans="1:17" ht="145" x14ac:dyDescent="0.35">
      <c r="A1" s="19" t="s">
        <v>0</v>
      </c>
      <c r="B1" s="12" t="s">
        <v>15</v>
      </c>
      <c r="C1" s="13" t="s">
        <v>2</v>
      </c>
      <c r="E1" s="16" t="s">
        <v>24</v>
      </c>
      <c r="F1" s="16" t="s">
        <v>45</v>
      </c>
      <c r="G1" s="17" t="s">
        <v>60</v>
      </c>
      <c r="H1" s="52" t="s">
        <v>39</v>
      </c>
      <c r="I1" s="17" t="s">
        <v>38</v>
      </c>
      <c r="J1" s="17" t="s">
        <v>37</v>
      </c>
      <c r="K1" s="17" t="s">
        <v>36</v>
      </c>
      <c r="L1" s="17" t="s">
        <v>35</v>
      </c>
      <c r="M1" s="17" t="s">
        <v>34</v>
      </c>
      <c r="N1" s="17" t="s">
        <v>33</v>
      </c>
      <c r="O1" s="17" t="s">
        <v>32</v>
      </c>
      <c r="P1" s="17" t="s">
        <v>46</v>
      </c>
      <c r="Q1" s="17" t="s">
        <v>31</v>
      </c>
    </row>
    <row r="2" spans="1:17" x14ac:dyDescent="0.35">
      <c r="A2" s="45" t="s">
        <v>56</v>
      </c>
      <c r="B2" s="48" t="s">
        <v>52</v>
      </c>
      <c r="C2" s="54" t="s">
        <v>47</v>
      </c>
      <c r="E2" s="14" t="s">
        <v>58</v>
      </c>
      <c r="F2" s="26"/>
      <c r="G2" s="27"/>
      <c r="H2" s="27"/>
      <c r="I2" s="55" t="str" cm="1">
        <f t="array" ref="I2">_xlfn.IFS(
tb_denominacion_tarjeta_monedero20[Usuarios de abono de uso  temporal ilimitado]="Usuarios juveniles",0.5,
tb_denominacion_tarjeta_monedero20[Usuarios de abono de uso  temporal ilimitado]="Usuarios generales",0.2,
tb_denominacion_tarjeta_monedero20[Usuarios de abono de uso  temporal ilimitado]="Seleccionar en deplegable...","% auto -&gt; desplegable (C2)"
)</f>
        <v>% auto -&gt; desplegable (C2)</v>
      </c>
      <c r="J2" s="28"/>
      <c r="K2" s="28"/>
      <c r="L2" s="51"/>
      <c r="M2" s="50">
        <f>tb_tarjeta_monedero19[[#This Row],[2.  Precio habitual sin descuento de cada tipo de validación de la tarjeta de acuerdo con las tarifas informadas en la documentación del Bloque A. 
 * Para distintos precios de validación se deberá considerar cada tipo de validación por separado.]]-tb_tarjeta_monedero19[[#This Row],[6. Precio con descuento de cada validación de la tarjeta.]]</f>
        <v>0</v>
      </c>
      <c r="N2" s="30">
        <f>IFERROR(tb_tarjeta_monedero19[[#This Row],[7. Pérdida de ingresos correspondiente a cada validación = '[2'] – '[6'].]]/tb_tarjeta_monedero19[[#This Row],[2.  Precio habitual sin descuento de cada tipo de validación de la tarjeta de acuerdo con las tarifas informadas en la documentación del Bloque A. 
 * Para distintos precios de validación se deberá considerar cada tipo de validación por separado.]],0)</f>
        <v>0</v>
      </c>
      <c r="O2" s="30">
        <f>IFERROR(IF((tb_tarjeta_monedero19[[#This Row],[3.    Porcentaje de descuento básico que se financia por parte del Ministerio de Transportes y Movilidad Sostenible, de acuerdo con el artículo 7.2 del Real Decreto-ley 1/2025, de 28 de enero.]]+tb_tarjeta_monedero19[[#This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caso.]])&gt;tb_tarjeta_monedero19[[#This Row],[8. Porcentaje que supone la pérdida de ingresos de cada validación con respecto al precio habitual sin descuento = '[7'] / '[2'] * 100.]],tb_tarjeta_monedero19[[#This Row],[8. Porcentaje que supone la pérdida de ingresos de cada validación con respecto al precio habitual sin descuento = '[7'] / '[2'] * 100.]]-tb_tarjeta_monedero19[[#This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Row],[3.    Porcentaje de descuento básico que se financia por parte del Ministerio de Transportes y Movilidad Sostenible, de acuerdo con el artículo 7.2 del Real Decreto-ley 1/2025, de 28 de enero.]]),0)</f>
        <v>0</v>
      </c>
      <c r="P2" s="50">
        <f>tb_tarjeta_monedero19[[#This Row],[7. Pérdida de ingresos correspondiente a cada validación = '[2'] – '[6'].]]*tb_tarjeta_monedero19[[#This Row],[0. Número total de validaciones ]]</f>
        <v>0</v>
      </c>
      <c r="Q2" s="70">
        <f>IFERROR(tb_tarjeta_monedero19[[#This Row],[10. Pérdida de ingresos a financiar correspondiente a la utilización de la tarjeta en los servicios de transporte competencia del beneficiario = '[7'] * '[0'].
Para distintos precios de validación se deberá considerar cada tipo de validación por separado.]]
*
tb_tarjeta_monedero19[[#This Row],[9. Porcentaje de descuento corregido que se financia por parte del Ministerio de Transportes y Movilidad Sostenible = '[8'] – '[4'] – '[5'], si '[3'] + '[4'] + '[5'] &gt; '[8'].
*Ver nota de la celda ]]
/
(tb_tarjeta_monedero19[[#This Row],[4.    Porcentaje de descuento que se financia por parte de la entidad beneficiaria.
*Ver nota de la celda ]]+tb_tarjeta_monedero19[[#This Row],[5.    Porcentaje de descuento que se financia mediante subvención adicional obtenida por concesión de otras convocatorias o administraciones, en su caso.]]+tb_tarjeta_monedero19[[#This Row],[9. Porcentaje de descuento corregido que se financia por parte del Ministerio de Transportes y Movilidad Sostenible = '[8'] – '[4'] – '[5'], si '[3'] + '[4'] + '[5'] &gt; '[8'].
*Ver nota de la celda ]]
),0)</f>
        <v>0</v>
      </c>
    </row>
    <row r="4" spans="1:17" x14ac:dyDescent="0.35">
      <c r="K4" s="42"/>
      <c r="O4" s="1"/>
    </row>
    <row r="8" spans="1:17" s="39" customFormat="1" x14ac:dyDescent="0.35">
      <c r="E8"/>
      <c r="F8"/>
      <c r="G8"/>
      <c r="H8"/>
      <c r="I8"/>
      <c r="J8"/>
      <c r="K8"/>
      <c r="L8"/>
      <c r="M8"/>
      <c r="N8"/>
      <c r="O8"/>
      <c r="P8"/>
      <c r="Q8"/>
    </row>
    <row r="10" spans="1:17" x14ac:dyDescent="0.35">
      <c r="N10" s="49"/>
    </row>
    <row r="15" spans="1:17" x14ac:dyDescent="0.35">
      <c r="M15" s="49"/>
    </row>
  </sheetData>
  <sheetProtection selectLockedCells="1"/>
  <conditionalFormatting sqref="J2">
    <cfRule type="expression" dxfId="1" priority="2">
      <formula>AND(($I2+$J2+$K2)&lt;$N2,($I2+$J2+$K2)&gt;0)</formula>
    </cfRule>
  </conditionalFormatting>
  <conditionalFormatting sqref="O2">
    <cfRule type="cellIs" dxfId="0" priority="1" operator="lessThan">
      <formula>0</formula>
    </cfRule>
  </conditionalFormatting>
  <dataValidations count="3">
    <dataValidation type="list" allowBlank="1" showInputMessage="1" showErrorMessage="1" sqref="C2" xr:uid="{15FE97FA-5527-4AEE-9D5B-BEF3C9250ECE}">
      <formula1>"Seleccionar en deplegable...,Usuarios juveniles,Usuarios generales"</formula1>
    </dataValidation>
    <dataValidation type="decimal" operator="greaterThanOrEqual" allowBlank="1" showInputMessage="1" showErrorMessage="1" sqref="H2 J2:K2 G2" xr:uid="{FB38B476-F398-4459-8B17-AE7CCD74A056}">
      <formula1>0</formula1>
    </dataValidation>
    <dataValidation operator="greaterThanOrEqual" allowBlank="1" showInputMessage="1" showErrorMessage="1" sqref="I1:I1048576" xr:uid="{7F6A8854-1542-4A69-BC98-08F35C1A69DD}"/>
  </dataValidations>
  <pageMargins left="0.7" right="0.7" top="0.75" bottom="0.75" header="0.3" footer="0.3"/>
  <legacy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C83DB-AF55-4FED-9AB3-BEB1D86CECE7}">
  <dimension ref="A1:E5"/>
  <sheetViews>
    <sheetView workbookViewId="0"/>
  </sheetViews>
  <sheetFormatPr baseColWidth="10" defaultColWidth="11.453125" defaultRowHeight="14.5" x14ac:dyDescent="0.35"/>
  <cols>
    <col min="1" max="1" width="28.81640625" bestFit="1" customWidth="1"/>
    <col min="2" max="2" width="42.81640625" customWidth="1"/>
    <col min="3" max="3" width="28.1796875" customWidth="1"/>
    <col min="4" max="4" width="38.26953125" customWidth="1"/>
    <col min="5" max="5" width="42.1796875" customWidth="1"/>
  </cols>
  <sheetData>
    <row r="1" spans="1:5" ht="21" x14ac:dyDescent="0.35">
      <c r="A1" s="7" t="s">
        <v>6</v>
      </c>
      <c r="B1" s="8"/>
    </row>
    <row r="2" spans="1:5" s="9" customFormat="1" ht="30.75" customHeight="1" x14ac:dyDescent="0.35">
      <c r="A2" s="88" t="s">
        <v>7</v>
      </c>
      <c r="B2" s="88"/>
      <c r="C2" s="88"/>
      <c r="D2" s="88"/>
      <c r="E2" s="88"/>
    </row>
    <row r="3" spans="1:5" s="9" customFormat="1" x14ac:dyDescent="0.35">
      <c r="A3" s="88"/>
      <c r="B3" s="88"/>
    </row>
    <row r="4" spans="1:5" ht="26.5" customHeight="1" x14ac:dyDescent="0.35">
      <c r="A4" s="12" t="s">
        <v>8</v>
      </c>
      <c r="B4" s="12" t="s">
        <v>9</v>
      </c>
    </row>
    <row r="5" spans="1:5" x14ac:dyDescent="0.35">
      <c r="A5" s="25" t="s">
        <v>10</v>
      </c>
      <c r="B5" s="10"/>
    </row>
  </sheetData>
  <mergeCells count="2">
    <mergeCell ref="A2:E2"/>
    <mergeCell ref="A3:B3"/>
  </mergeCell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48CD-EADF-4830-BB62-933E59B7428C}">
  <dimension ref="A1:B15"/>
  <sheetViews>
    <sheetView workbookViewId="0">
      <selection activeCell="A32" sqref="A32"/>
    </sheetView>
  </sheetViews>
  <sheetFormatPr baseColWidth="10" defaultRowHeight="14.5" x14ac:dyDescent="0.35"/>
  <cols>
    <col min="1" max="1" width="56.81640625" bestFit="1" customWidth="1"/>
    <col min="2" max="2" width="37.54296875" customWidth="1"/>
  </cols>
  <sheetData>
    <row r="1" spans="1:2" ht="71" x14ac:dyDescent="0.35">
      <c r="A1" s="12" t="s">
        <v>62</v>
      </c>
      <c r="B1" s="19" t="s">
        <v>63</v>
      </c>
    </row>
    <row r="2" spans="1:2" x14ac:dyDescent="0.35">
      <c r="A2" s="63" t="str" cm="1">
        <f t="array" ref="A2">tb_denominacion_abono_titulo[Denominación título o abono]</f>
        <v>Abonos_Título_01 (cambiar por denominación real)</v>
      </c>
      <c r="B2" s="67" cm="1">
        <f t="array" ref="B2">tb_abono_titulo[12.    Importe global máximo de subvención que puede percibirse por la utilización del título integrado en los servicios de transporte competencia del beneficiario = '[10'] * '[11'].]</f>
        <v>0</v>
      </c>
    </row>
    <row r="3" spans="1:2" x14ac:dyDescent="0.35">
      <c r="A3" s="63" t="str">
        <f>tb_denominacion_abono_titulo22[[#This Row],[Denominación título o abono]]</f>
        <v>Abonos_Título_02 (cambiar por denominación real)</v>
      </c>
      <c r="B3" s="67">
        <f>tb_abono_titulo21[[#This Row],[12.    Importe global máximo de subvención que puede percibirse por la utilización del título integrado en los servicios de transporte competencia del beneficiario = '[10'] * '[11'].]]</f>
        <v>0</v>
      </c>
    </row>
    <row r="4" spans="1:2" x14ac:dyDescent="0.35">
      <c r="A4" s="63" t="str" cm="1">
        <f t="array" ref="A4">tb_denominacion_abono_titulo24[Denominación título o abono]</f>
        <v>Abonos_Título_03 (cambiar por denominación real)</v>
      </c>
      <c r="B4" s="67" cm="1">
        <f t="array" ref="B4">tb_abono_titulo23[12.    Importe global máximo de subvención que puede percibirse por la utilización del título integrado en los servicios de transporte competencia del beneficiario = '[10'] * '[11'].]</f>
        <v>0</v>
      </c>
    </row>
    <row r="5" spans="1:2" x14ac:dyDescent="0.35">
      <c r="A5" s="63" t="str" cm="1">
        <f t="array" ref="A5">tb_denominacion_abono_titulo26[Denominación título o abono]</f>
        <v>Abonos_Título_04 (cambiar por denominación real)</v>
      </c>
      <c r="B5" s="67" cm="1">
        <f t="array" ref="B5">tb_abono_titulo25[12.    Importe global máximo de subvención que puede percibirse por la utilización del título integrado en los servicios de transporte competencia del beneficiario = '[10'] * '[11'].]</f>
        <v>0</v>
      </c>
    </row>
    <row r="6" spans="1:2" x14ac:dyDescent="0.35">
      <c r="A6" s="63" t="str" cm="1">
        <f t="array" ref="A6">tb_denominacion_abono_titulo28[Denominación título o abono]</f>
        <v>Abonos_Título_05 (cambiar por denominación real)</v>
      </c>
      <c r="B6" s="67" cm="1">
        <f t="array" ref="B6">tb_abono_titulo27[12.    Importe global máximo de subvención que puede percibirse por la utilización del título integrado en los servicios de transporte competencia del beneficiario = '[10'] * '[11'].]</f>
        <v>0</v>
      </c>
    </row>
    <row r="7" spans="1:2" x14ac:dyDescent="0.35">
      <c r="A7" s="63" t="str" cm="1">
        <f t="array" ref="A7">tb_denominacion_multiviaje_infantil[Denominación título multiviaje]</f>
        <v>Multiviaje_infantil_Título_01 (cambiar por denominación real)</v>
      </c>
      <c r="B7" s="67" cm="1">
        <f t="array" ref="B7">tb_multiviaje_infantil[6. Importe global máximo de subvención que puede percibirse por la utilización del título integrado = '[1'] * '[5'].]</f>
        <v>0</v>
      </c>
    </row>
    <row r="8" spans="1:2" x14ac:dyDescent="0.35">
      <c r="A8" s="63" t="str" cm="1">
        <f t="array" ref="A8">tb_denominacion_multiviaje_infantil18[Denominación título multiviaje]</f>
        <v>Multiviaje_infantil_Título_02 (cambiar por denominación real)</v>
      </c>
      <c r="B8" s="67" cm="1">
        <f t="array" ref="B8">tb_multiviaje_infantil17[6. Importe global máximo de subvención que puede percibirse por la utilización del título integrado = '[1'] * '[5'].]</f>
        <v>0</v>
      </c>
    </row>
    <row r="9" spans="1:2" x14ac:dyDescent="0.35">
      <c r="A9" s="63" t="str" cm="1">
        <f t="array" ref="A9">tb_denominacion_tarjeta_monedero[Denominación título o abono]</f>
        <v>Tarjetas_monedero_01 (cambiar por denominación real)</v>
      </c>
      <c r="B9" s="67" cm="1">
        <f t="array" ref="B9">tb_tarjeta_monedero[11. Importe máximo de subvención que puede percibirse aplicando la parte proporcional que supone el descuento que sufraga el Ministerio de Transportes y Movilidad Sostenible respecto al descuento total aplicado = '[10'] * '[9'] / ('[4'] + '[5'] + '[9'])]</f>
        <v>0</v>
      </c>
    </row>
    <row r="10" spans="1:2" x14ac:dyDescent="0.35">
      <c r="A10" s="63" t="str" cm="1">
        <f t="array" ref="A10">tb_denominacion_tarjeta_monedero20[Denominación título o abono]</f>
        <v>Tarjetas_monedero_02 (cambiar por denominación real)</v>
      </c>
      <c r="B10" s="67" cm="1">
        <f t="array" ref="B10">tb_tarjeta_monedero19[11. Importe máximo de subvención que puede percibirse aplicando la parte proporcional que supone el descuento que sufraga el Ministerio de Transportes y Movilidad Sostenible respecto al descuento total aplicado = '[10'] * '[9'] / ('[4'] + '[5'] + '[9'])]</f>
        <v>0</v>
      </c>
    </row>
    <row r="11" spans="1:2" x14ac:dyDescent="0.35">
      <c r="A11" s="64"/>
      <c r="B11" s="67"/>
    </row>
    <row r="12" spans="1:2" x14ac:dyDescent="0.35">
      <c r="A12" s="64"/>
      <c r="B12" s="67"/>
    </row>
    <row r="13" spans="1:2" x14ac:dyDescent="0.35">
      <c r="A13" s="64"/>
      <c r="B13" s="67"/>
    </row>
    <row r="14" spans="1:2" x14ac:dyDescent="0.35">
      <c r="A14" s="64"/>
      <c r="B14" s="67"/>
    </row>
    <row r="15" spans="1:2" x14ac:dyDescent="0.35">
      <c r="A15" s="65" t="s">
        <v>64</v>
      </c>
      <c r="B15" s="66">
        <f t="shared" ref="B15" si="0">SUM(B2:B14)</f>
        <v>0</v>
      </c>
    </row>
  </sheetData>
  <pageMargins left="0.7" right="0.7" top="0.75" bottom="0.75" header="0.3" footer="0.3"/>
  <legacyDrawing r:id="rId1"/>
  <tableParts count="1">
    <tablePart r:id="rId2"/>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19"/>
  <sheetViews>
    <sheetView topLeftCell="F1" zoomScale="70" zoomScaleNormal="70" workbookViewId="0">
      <selection activeCell="L3" sqref="L3"/>
    </sheetView>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20.453125" style="20" customWidth="1"/>
    <col min="6" max="7" width="26.453125" style="20" customWidth="1"/>
    <col min="8" max="8" width="15.81640625" style="20" customWidth="1"/>
    <col min="9" max="9" width="26.7265625" style="37" customWidth="1"/>
    <col min="10" max="10" width="25.54296875" style="20" customWidth="1"/>
    <col min="11" max="11" width="24.54296875" style="20" customWidth="1"/>
    <col min="12" max="12" width="13.7265625" style="20" customWidth="1"/>
    <col min="13" max="13" width="17.1796875" style="20" customWidth="1"/>
    <col min="14" max="14" width="25.453125" style="20" customWidth="1"/>
    <col min="15" max="15" width="26.54296875" style="20" customWidth="1"/>
    <col min="16" max="16" width="22.1796875" style="20" customWidth="1"/>
    <col min="17" max="17" width="29.81640625" style="20" customWidth="1"/>
    <col min="18" max="18" width="21.54296875" style="20" customWidth="1"/>
    <col min="19" max="19" width="33.54296875" style="20" customWidth="1"/>
    <col min="20" max="20" width="14.81640625" style="20" bestFit="1" customWidth="1"/>
    <col min="21" max="21" width="22.453125" style="20" customWidth="1"/>
    <col min="22" max="16384" width="8.7265625" style="20"/>
  </cols>
  <sheetData>
    <row r="1" spans="1:21" ht="15" thickTop="1" x14ac:dyDescent="0.35">
      <c r="E1" s="89" t="s">
        <v>65</v>
      </c>
      <c r="F1" s="90"/>
      <c r="G1" s="91"/>
      <c r="H1" s="89" t="s">
        <v>58</v>
      </c>
      <c r="I1" s="90"/>
      <c r="J1" s="90"/>
      <c r="K1" s="90"/>
      <c r="L1" s="90"/>
      <c r="M1" s="90"/>
      <c r="N1" s="90"/>
      <c r="O1" s="90"/>
      <c r="P1" s="90"/>
      <c r="Q1" s="90"/>
      <c r="R1" s="90"/>
      <c r="S1" s="90"/>
      <c r="T1" s="90"/>
      <c r="U1" s="91"/>
    </row>
    <row r="2" spans="1:21" customFormat="1" ht="116" x14ac:dyDescent="0.35">
      <c r="A2" s="12" t="s">
        <v>0</v>
      </c>
      <c r="B2" s="18" t="s">
        <v>15</v>
      </c>
      <c r="C2" s="13" t="s">
        <v>2</v>
      </c>
      <c r="E2" s="71" t="s">
        <v>12</v>
      </c>
      <c r="F2" s="17" t="s">
        <v>13</v>
      </c>
      <c r="G2" s="72" t="s">
        <v>14</v>
      </c>
      <c r="H2" s="76" t="s">
        <v>16</v>
      </c>
      <c r="I2" s="17" t="s">
        <v>17</v>
      </c>
      <c r="J2" s="17" t="s">
        <v>19</v>
      </c>
      <c r="K2" s="17" t="s">
        <v>18</v>
      </c>
      <c r="L2" s="17" t="s">
        <v>20</v>
      </c>
      <c r="M2" s="17" t="s">
        <v>21</v>
      </c>
      <c r="N2" s="17" t="s">
        <v>22</v>
      </c>
      <c r="O2" s="17" t="s">
        <v>23</v>
      </c>
      <c r="P2" s="17" t="s">
        <v>25</v>
      </c>
      <c r="Q2" s="17" t="s">
        <v>26</v>
      </c>
      <c r="R2" s="17" t="s">
        <v>27</v>
      </c>
      <c r="S2" s="17" t="s">
        <v>28</v>
      </c>
      <c r="T2" s="17" t="s">
        <v>29</v>
      </c>
      <c r="U2" s="72" t="s">
        <v>30</v>
      </c>
    </row>
    <row r="3" spans="1:21" ht="15" thickBot="1" x14ac:dyDescent="0.4">
      <c r="A3" s="11" t="s">
        <v>11</v>
      </c>
      <c r="B3" s="45" t="s">
        <v>52</v>
      </c>
      <c r="C3" s="33" t="s">
        <v>47</v>
      </c>
      <c r="E3" s="73"/>
      <c r="F3" s="74"/>
      <c r="G3" s="75">
        <f>IFERROR(tb_abono_titulo[[#This Row],[Número de validaciones del billete efectuadas en los servicios de transporte competencia del beneficiario.]]/tb_abono_titulo[[#This Row],[ Número total de validaciones del billete efectuadas en todos los servicios de transporte en los que puede emplearse el título bonificado, incluyendo, en su caso, las validaciones pendientes no consumidas.]],0)</f>
        <v>0</v>
      </c>
      <c r="H3" s="77"/>
      <c r="I3" s="78" t="str" cm="1">
        <f t="array" ref="I3">_xlfn.IFS(
tb_denominacion_abono_titulo[Usuarios de abono de uso  temporal ilimitado]="Usuarios infantiles",1,
tb_denominacion_abono_titulo[Usuarios de abono de uso  temporal ilimitado]="Usuarios juveniles",0.5,
tb_denominacion_abono_titulo[Usuarios de abono de uso  temporal ilimitado]="Usuarios generales",0.2,
tb_denominacion_abono_titulo[Usuarios de abono de uso  temporal ilimitado]="Seleccionar en deplegable...","% auto -&gt; desplegable (C2)"
)</f>
        <v>% auto -&gt; desplegable (C2)</v>
      </c>
      <c r="J3" s="79"/>
      <c r="K3" s="79"/>
      <c r="L3" s="80"/>
      <c r="M3" s="81">
        <f>tb_abono_titulo[[#This Row],[1. Precio habitual sin descuento del título de acuerdo con las tarifas informadas en la documentación del Bloque A.]]-tb_abono_titulo[[#This Row],[5.  Precio unitario con descuento del título.]]</f>
        <v>0</v>
      </c>
      <c r="N3" s="82">
        <f>IFERROR(tb_abono_titulo[[#This Row],[6.   Pérdida unitaria de ingresos correspondiente al título = '[1'] – '[5'].]]/tb_abono_titulo[[#This Row],[1. Precio habitual sin descuento del título de acuerdo con las tarifas informadas en la documentación del Bloque A.]],0)</f>
        <v>0</v>
      </c>
      <c r="O3" s="83">
        <f>IFERROR(IF((tb_abono_titulo[[#This Row],[2. Porcentaje de descuento básico que se financia por parte del Ministerio de Transportes y Movilidad Sostenible, de acuerdo con el artículo 7.2 del Real Decreto-ley 1/2025, de 28 de enero.]]+tb_abono_titulo[[#This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caso.]])&gt;tb_abono_titulo[[#This Row],[7.  Porcentaje que supone la pérdida unitaria de ingresos del título con respecto al precio habitual sin descuento = '[6'] / '[1'] * 100.]],tb_abono_titulo[[#This Row],[7.  Porcentaje que supone la pérdida unitaria de ingresos del título con respecto al precio habitual sin descuento = '[6'] / '[1'] * 100.]]-tb_abono_titulo[[#This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caso.]],tb_abono_titulo[[#This Row],[2. Porcentaje de descuento básico que se financia por parte del Ministerio de Transportes y Movilidad Sostenible, de acuerdo con el artículo 7.2 del Real Decreto-ley 1/2025, de 28 de enero.]]),0)</f>
        <v>0</v>
      </c>
      <c r="P3" s="84">
        <f>tb_abono_titulo[[#This Row],[6.   Pérdida unitaria de ingresos correspondiente al título = '[1'] – '[5'].]]*tb_abono_titulo[[#This Row],[Utilización de los títulos en los servicios de transporte competencia del beneficiario '[%U']
'[col. F / col. G']]]</f>
        <v>0</v>
      </c>
      <c r="Q3" s="84">
        <f>IFERROR(tb_abono_titulo[[#This Row],[9.    Pérdida unitaria de ingresos a financiar correspondiente a la utilización del título en los servicios de transporte competencia del beneficiario = '[6'] * '[%U'].]]*tb_abono_titulo[[#This Row],[8.  Porcentaje de descuento corregido que se financia por parte del Ministerio de Transportes y Movilidad Sostenible = '[7'] – '[3'] – '[4'], si '[2'] + '[3'] + '[4'] &gt; '[7'].
*Ver nota de la celda ]]/(tb_abono_titulo[[#This Row],[3.  Porcentaje de descuento que se financia por parte de la entidad beneficiaria.
*Ver nota de la celda ]]+tb_abono_titulo[[#This Row],[4.  Porcentaje de descuento que se financia mediante subvención adicional obtenida por concesión de otras convocatorias o administraciones, en su caso.]]+tb_abono_titulo[[#This Row],[8.  Porcentaje de descuento corregido que se financia por parte del Ministerio de Transportes y Movilidad Sostenible = '[7'] – '[3'] – '[4'], si '[2'] + '[3'] + '[4'] &gt; '[7'].
*Ver nota de la celda ]]),0)</f>
        <v>0</v>
      </c>
      <c r="R3" s="85"/>
      <c r="S3" s="86">
        <f>tb_abono_titulo[[#This Row],[10.    Importe máximo unitario de subvención que puede percibirse por la utilización del título , aplicando la parte proporcional que supone el descuento que sufraga el Ministerio respecto al descuento total aplicado = '[9'] * '[8'] / ('[3'] + '[4'] + '[8'])]]*tb_abono_titulo[[#This Row],[11.    Total de billetes expedidos en el semestre completo.]]</f>
        <v>0</v>
      </c>
      <c r="T3" s="84">
        <f>tb_abono_titulo[[#This Row],[6.   Pérdida unitaria de ingresos correspondiente al título = '[1'] – '[5'].]]*tb_abono_titulo[[#This Row],[11.    Total de billetes expedidos en el semestre completo.]]</f>
        <v>0</v>
      </c>
      <c r="U3" s="87">
        <f>tb_abono_titulo[[#This Row],[9.    Pérdida unitaria de ingresos a financiar correspondiente a la utilización del título en los servicios de transporte competencia del beneficiario = '[6'] * '[%U'].]]*tb_abono_titulo[[#This Row],[11.    Total de billetes expedidos en el semestre completo.]]</f>
        <v>0</v>
      </c>
    </row>
    <row r="4" spans="1:21" ht="15" thickTop="1" x14ac:dyDescent="0.35"/>
    <row r="5" spans="1:21" x14ac:dyDescent="0.35">
      <c r="K5" s="21"/>
      <c r="O5" s="22"/>
    </row>
    <row r="6" spans="1:21" x14ac:dyDescent="0.35">
      <c r="J6" s="23"/>
    </row>
    <row r="7" spans="1:21" x14ac:dyDescent="0.35">
      <c r="H7"/>
      <c r="I7" s="35"/>
      <c r="J7"/>
      <c r="K7"/>
    </row>
    <row r="8" spans="1:21" x14ac:dyDescent="0.35">
      <c r="H8"/>
      <c r="I8" s="35"/>
      <c r="J8"/>
      <c r="K8"/>
    </row>
    <row r="9" spans="1:21" s="34" customFormat="1" x14ac:dyDescent="0.35">
      <c r="E9" s="20"/>
      <c r="F9" s="20"/>
      <c r="G9" s="20"/>
      <c r="H9"/>
      <c r="I9" s="35"/>
      <c r="J9"/>
      <c r="K9"/>
      <c r="L9" s="20"/>
      <c r="M9" s="20"/>
      <c r="N9" s="20"/>
      <c r="O9" s="20"/>
    </row>
    <row r="10" spans="1:21" x14ac:dyDescent="0.35">
      <c r="H10"/>
      <c r="I10" s="35"/>
      <c r="J10"/>
      <c r="K10"/>
    </row>
    <row r="11" spans="1:21" x14ac:dyDescent="0.35">
      <c r="H11"/>
      <c r="I11" s="35"/>
      <c r="J11"/>
      <c r="K11"/>
    </row>
    <row r="12" spans="1:21" x14ac:dyDescent="0.35">
      <c r="H12"/>
      <c r="I12" s="35"/>
      <c r="J12"/>
      <c r="K12"/>
    </row>
    <row r="13" spans="1:21" x14ac:dyDescent="0.35">
      <c r="H13"/>
      <c r="I13" s="35"/>
      <c r="J13" s="35"/>
      <c r="K13"/>
    </row>
    <row r="14" spans="1:21" x14ac:dyDescent="0.35">
      <c r="H14"/>
      <c r="I14" s="35"/>
      <c r="J14"/>
      <c r="K14"/>
    </row>
    <row r="15" spans="1:21" x14ac:dyDescent="0.35">
      <c r="H15"/>
      <c r="I15" s="35"/>
      <c r="J15"/>
      <c r="K15"/>
    </row>
    <row r="16" spans="1:21" x14ac:dyDescent="0.35">
      <c r="H16"/>
      <c r="I16" s="35"/>
      <c r="J16"/>
      <c r="K16"/>
    </row>
    <row r="17" spans="8:11" x14ac:dyDescent="0.35">
      <c r="H17"/>
      <c r="I17" s="35"/>
      <c r="J17"/>
      <c r="K17"/>
    </row>
    <row r="18" spans="8:11" x14ac:dyDescent="0.35">
      <c r="H18"/>
      <c r="I18" s="35"/>
      <c r="J18"/>
      <c r="K18"/>
    </row>
    <row r="19" spans="8:11" x14ac:dyDescent="0.35">
      <c r="H19"/>
      <c r="I19" s="35"/>
      <c r="J19"/>
      <c r="K19"/>
    </row>
  </sheetData>
  <sheetProtection selectLockedCells="1"/>
  <mergeCells count="2">
    <mergeCell ref="E1:G1"/>
    <mergeCell ref="H1:U1"/>
  </mergeCells>
  <phoneticPr fontId="3" type="noConversion"/>
  <conditionalFormatting sqref="J3">
    <cfRule type="expression" dxfId="13" priority="3">
      <formula>AND(($I3+$J3+$K3)&lt;$N3,($I3+$J3+$K3)&gt;0)</formula>
    </cfRule>
  </conditionalFormatting>
  <conditionalFormatting sqref="O3">
    <cfRule type="cellIs" dxfId="12" priority="2" operator="lessThan">
      <formula>0</formula>
    </cfRule>
  </conditionalFormatting>
  <dataValidations count="4">
    <dataValidation operator="greaterThanOrEqual" allowBlank="1" showInputMessage="1" showErrorMessage="1" sqref="N2 G3 I3 O3" xr:uid="{06A7FA68-0F4E-415A-83C6-1663CA846C5A}"/>
    <dataValidation type="list" allowBlank="1" showInputMessage="1" showErrorMessage="1" sqref="C3" xr:uid="{B3375589-CFD4-42C2-B188-1FDC8C1F1272}">
      <formula1>"Seleccionar en deplegable...,Usuarios infantiles,Usuarios juveniles,Usuarios generales"</formula1>
    </dataValidation>
    <dataValidation type="decimal" operator="greaterThanOrEqual" allowBlank="1" showInputMessage="1" showErrorMessage="1" sqref="J3:N3 H3" xr:uid="{5E7CD26B-F4F4-4A75-8482-F2F69E7579B5}">
      <formula1>0</formula1>
    </dataValidation>
    <dataValidation type="whole" operator="greaterThanOrEqual" allowBlank="1" showInputMessage="1" showErrorMessage="1" sqref="E3:F3" xr:uid="{DEEE4A49-7FD0-44E6-8DDD-7B212FA9D2CC}">
      <formula1>0</formula1>
    </dataValidation>
  </dataValidations>
  <pageMargins left="0.7" right="0.7" top="0.75" bottom="0.75" header="0.3" footer="0.3"/>
  <ignoredErrors>
    <ignoredError sqref="G3 O3" calculatedColumn="1"/>
  </ignoredErrors>
  <legacyDrawing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EAAF6-B0C0-4123-B547-A3D48C3276AA}">
  <dimension ref="A1:U19"/>
  <sheetViews>
    <sheetView zoomScaleNormal="100" workbookViewId="0">
      <selection activeCell="A3" sqref="A3"/>
    </sheetView>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20.453125" style="20" customWidth="1"/>
    <col min="6" max="7" width="26.453125" style="20" customWidth="1"/>
    <col min="8" max="8" width="15.81640625" style="20" customWidth="1"/>
    <col min="9" max="9" width="26.7265625" style="37" customWidth="1"/>
    <col min="10" max="10" width="25.54296875" style="20" customWidth="1"/>
    <col min="11" max="11" width="24.54296875" style="20" customWidth="1"/>
    <col min="12" max="12" width="13.7265625" style="20" customWidth="1"/>
    <col min="13" max="13" width="17.1796875" style="20" customWidth="1"/>
    <col min="14" max="14" width="25.453125" style="20" customWidth="1"/>
    <col min="15" max="15" width="26.54296875" style="20" customWidth="1"/>
    <col min="16" max="16" width="22.1796875" style="20" customWidth="1"/>
    <col min="17" max="17" width="29.81640625" style="20" customWidth="1"/>
    <col min="18" max="18" width="21.54296875" style="20" customWidth="1"/>
    <col min="19" max="19" width="33.54296875" style="20" customWidth="1"/>
    <col min="20" max="20" width="14.81640625" style="20" bestFit="1" customWidth="1"/>
    <col min="21" max="21" width="22.453125" style="20" customWidth="1"/>
    <col min="22" max="16384" width="8.7265625" style="20"/>
  </cols>
  <sheetData>
    <row r="1" spans="1:21" x14ac:dyDescent="0.35">
      <c r="E1" s="92" t="s">
        <v>65</v>
      </c>
      <c r="F1" s="93"/>
      <c r="G1" s="94"/>
      <c r="H1" s="95" t="s">
        <v>58</v>
      </c>
      <c r="I1" s="96"/>
      <c r="J1" s="96"/>
      <c r="K1" s="96"/>
      <c r="L1" s="96"/>
      <c r="M1" s="96"/>
      <c r="N1" s="96"/>
      <c r="O1" s="96"/>
      <c r="P1" s="96"/>
      <c r="Q1" s="96"/>
      <c r="R1" s="96"/>
      <c r="S1" s="96"/>
      <c r="T1" s="96"/>
      <c r="U1" s="96"/>
    </row>
    <row r="2" spans="1:21" customFormat="1" ht="116" x14ac:dyDescent="0.35">
      <c r="A2" s="12" t="s">
        <v>0</v>
      </c>
      <c r="B2" s="18" t="s">
        <v>15</v>
      </c>
      <c r="C2" s="13" t="s">
        <v>2</v>
      </c>
      <c r="E2" s="17" t="s">
        <v>12</v>
      </c>
      <c r="F2" s="17" t="s">
        <v>13</v>
      </c>
      <c r="G2" s="17" t="s">
        <v>14</v>
      </c>
      <c r="H2" s="24" t="s">
        <v>16</v>
      </c>
      <c r="I2" s="17" t="s">
        <v>17</v>
      </c>
      <c r="J2" s="17" t="s">
        <v>19</v>
      </c>
      <c r="K2" s="17" t="s">
        <v>18</v>
      </c>
      <c r="L2" s="17" t="s">
        <v>20</v>
      </c>
      <c r="M2" s="17" t="s">
        <v>21</v>
      </c>
      <c r="N2" s="17" t="s">
        <v>22</v>
      </c>
      <c r="O2" s="17" t="s">
        <v>23</v>
      </c>
      <c r="P2" s="17" t="s">
        <v>25</v>
      </c>
      <c r="Q2" s="17" t="s">
        <v>26</v>
      </c>
      <c r="R2" s="17" t="s">
        <v>27</v>
      </c>
      <c r="S2" s="17" t="s">
        <v>28</v>
      </c>
      <c r="T2" s="17" t="s">
        <v>29</v>
      </c>
      <c r="U2" s="17" t="s">
        <v>30</v>
      </c>
    </row>
    <row r="3" spans="1:21" x14ac:dyDescent="0.35">
      <c r="A3" s="11" t="s">
        <v>51</v>
      </c>
      <c r="B3" s="45" t="s">
        <v>52</v>
      </c>
      <c r="C3" s="33" t="s">
        <v>47</v>
      </c>
      <c r="E3" s="26"/>
      <c r="F3" s="26"/>
      <c r="G3" s="46">
        <f>IFERROR(tb_abono_titulo21[[#This Row],[Número de validaciones del billete efectuadas en los servicios de transporte competencia del beneficiario.]]/tb_abono_titulo21[[#This Row],[ Número total de validaciones del billete efectuadas en todos los servicios de transporte en los que puede emplearse el título bonificado, incluyendo, en su caso, las validaciones pendientes no consumidas.]],0)</f>
        <v>0</v>
      </c>
      <c r="H3" s="27"/>
      <c r="I3" s="36" t="str" cm="1">
        <f t="array" ref="I3">_xlfn.IFS(
tb_denominacion_abono_titulo22[Usuarios de abono de uso  temporal ilimitado]="Usuarios infantiles",1,
tb_denominacion_abono_titulo22[Usuarios de abono de uso  temporal ilimitado]="Usuarios juveniles",0.5,
tb_denominacion_abono_titulo22[Usuarios de abono de uso  temporal ilimitado]="Usuarios generales",0.2,
tb_denominacion_abono_titulo22[Usuarios de abono de uso  temporal ilimitado]="Seleccionar en deplegable...","% auto -&gt; desplegable (C2)"
)</f>
        <v>% auto -&gt; desplegable (C2)</v>
      </c>
      <c r="J3" s="28"/>
      <c r="K3" s="28"/>
      <c r="L3" s="29"/>
      <c r="M3" s="31">
        <f>tb_abono_titulo21[[#This Row],[1. Precio habitual sin descuento del título de acuerdo con las tarifas informadas en la documentación del Bloque A.]]-tb_abono_titulo21[[#This Row],[5.  Precio unitario con descuento del título.]]</f>
        <v>0</v>
      </c>
      <c r="N3" s="15">
        <f>IFERROR(tb_abono_titulo21[[#This Row],[6.   Pérdida unitaria de ingresos correspondiente al título = '[1'] – '[5'].]]/tb_abono_titulo21[[#This Row],[1. Precio habitual sin descuento del título de acuerdo con las tarifas informadas en la documentación del Bloque A.]],0)</f>
        <v>0</v>
      </c>
      <c r="O3" s="30">
        <f>IFERROR(IF((tb_abono_titulo21[[#This Row],[2. Porcentaje de descuento básico que se financia por parte del Ministerio de Transportes y Movilidad Sostenible, de acuerdo con el artículo 7.2 del Real Decreto-ley 1/2025, de 28 de enero.]]+tb_abono_titulo21[[#This Row],[3.  Porcentaje de descuento que se financia por parte de la entidad beneficiaria.
*Ver nota de la celda ]]+tb_abono_titulo21[[#This Row],[4.  Porcentaje de descuento que se financia mediante subvención adicional obtenida por concesión de otras convocatorias o administraciones, en su caso.]])&gt;tb_abono_titulo21[[#This Row],[7.  Porcentaje que supone la pérdida unitaria de ingresos del título con respecto al precio habitual sin descuento = '[6'] / '[1'] * 100.]],tb_abono_titulo21[[#This Row],[7.  Porcentaje que supone la pérdida unitaria de ingresos del título con respecto al precio habitual sin descuento = '[6'] / '[1'] * 100.]]-tb_abono_titulo21[[#This Row],[3.  Porcentaje de descuento que se financia por parte de la entidad beneficiaria.
*Ver nota de la celda ]]-tb_abono_titulo21[[#This Row],[4.  Porcentaje de descuento que se financia mediante subvención adicional obtenida por concesión de otras convocatorias o administraciones, en su caso.]],tb_abono_titulo21[[#This Row],[2. Porcentaje de descuento básico que se financia por parte del Ministerio de Transportes y Movilidad Sostenible, de acuerdo con el artículo 7.2 del Real Decreto-ley 1/2025, de 28 de enero.]]),0)</f>
        <v>0</v>
      </c>
      <c r="P3" s="47">
        <f>tb_abono_titulo21[[#This Row],[6.   Pérdida unitaria de ingresos correspondiente al título = '[1'] – '[5'].]]*tb_abono_titulo21[[#This Row],[Utilización de los títulos en los servicios de transporte competencia del beneficiario '[%U']
'[col. F / col. G']]]</f>
        <v>0</v>
      </c>
      <c r="Q3" s="47">
        <f>IFERROR(tb_abono_titulo21[[#This Row],[9.    Pérdida unitaria de ingresos a financiar correspondiente a la utilización del título en los servicios de transporte competencia del beneficiario = '[6'] * '[%U'].]]*tb_abono_titulo21[[#This Row],[8.  Porcentaje de descuento corregido que se financia por parte del Ministerio de Transportes y Movilidad Sostenible = '[7'] – '[3'] – '[4'], si '[2'] + '[3'] + '[4'] &gt; '[7'].
*Ver nota de la celda ]]/(tb_abono_titulo21[[#This Row],[3.  Porcentaje de descuento que se financia por parte de la entidad beneficiaria.
*Ver nota de la celda ]]+tb_abono_titulo21[[#This Row],[4.  Porcentaje de descuento que se financia mediante subvención adicional obtenida por concesión de otras convocatorias o administraciones, en su caso.]]+tb_abono_titulo21[[#This Row],[8.  Porcentaje de descuento corregido que se financia por parte del Ministerio de Transportes y Movilidad Sostenible = '[7'] – '[3'] – '[4'], si '[2'] + '[3'] + '[4'] &gt; '[7'].
*Ver nota de la celda ]]),0)</f>
        <v>0</v>
      </c>
      <c r="R3" s="38"/>
      <c r="S3" s="68">
        <f>tb_abono_titulo21[[#This Row],[10.    Importe máximo unitario de subvención que puede percibirse por la utilización del título , aplicando la parte proporcional que supone el descuento que sufraga el Ministerio respecto al descuento total aplicado = '[9'] * '[8'] / ('[3'] + '[4'] + '[8'])]]*tb_abono_titulo21[[#This Row],[11.    Total de billetes expedidos en el semestre completo.]]</f>
        <v>0</v>
      </c>
      <c r="T3" s="47">
        <f>tb_abono_titulo21[[#This Row],[6.   Pérdida unitaria de ingresos correspondiente al título = '[1'] – '[5'].]]*tb_abono_titulo21[[#This Row],[11.    Total de billetes expedidos en el semestre completo.]]</f>
        <v>0</v>
      </c>
      <c r="U3" s="47">
        <f>tb_abono_titulo21[[#This Row],[9.    Pérdida unitaria de ingresos a financiar correspondiente a la utilización del título en los servicios de transporte competencia del beneficiario = '[6'] * '[%U'].]]*tb_abono_titulo21[[#This Row],[11.    Total de billetes expedidos en el semestre completo.]]</f>
        <v>0</v>
      </c>
    </row>
    <row r="5" spans="1:21" x14ac:dyDescent="0.35">
      <c r="K5" s="21"/>
      <c r="O5" s="22"/>
    </row>
    <row r="6" spans="1:21" x14ac:dyDescent="0.35">
      <c r="J6" s="23"/>
    </row>
    <row r="7" spans="1:21" x14ac:dyDescent="0.35">
      <c r="H7"/>
      <c r="I7" s="35"/>
      <c r="J7"/>
      <c r="K7"/>
    </row>
    <row r="8" spans="1:21" x14ac:dyDescent="0.35">
      <c r="H8"/>
      <c r="I8" s="35"/>
      <c r="J8"/>
      <c r="K8"/>
    </row>
    <row r="9" spans="1:21" s="34" customFormat="1" x14ac:dyDescent="0.35">
      <c r="E9" s="20"/>
      <c r="F9" s="20"/>
      <c r="G9" s="20"/>
      <c r="H9"/>
      <c r="I9" s="35"/>
      <c r="J9"/>
      <c r="K9"/>
      <c r="L9" s="20"/>
      <c r="M9" s="20"/>
      <c r="N9" s="20"/>
      <c r="O9" s="20"/>
    </row>
    <row r="10" spans="1:21" x14ac:dyDescent="0.35">
      <c r="H10"/>
      <c r="I10" s="35"/>
      <c r="J10"/>
      <c r="K10"/>
    </row>
    <row r="11" spans="1:21" x14ac:dyDescent="0.35">
      <c r="H11"/>
      <c r="I11" s="35"/>
      <c r="J11"/>
      <c r="K11"/>
    </row>
    <row r="12" spans="1:21" x14ac:dyDescent="0.35">
      <c r="H12"/>
      <c r="I12" s="35"/>
      <c r="J12"/>
      <c r="K12"/>
    </row>
    <row r="13" spans="1:21" x14ac:dyDescent="0.35">
      <c r="H13"/>
      <c r="I13" s="35"/>
      <c r="J13" s="35"/>
      <c r="K13"/>
    </row>
    <row r="14" spans="1:21" x14ac:dyDescent="0.35">
      <c r="H14"/>
      <c r="I14" s="35"/>
      <c r="J14"/>
      <c r="K14"/>
    </row>
    <row r="15" spans="1:21" x14ac:dyDescent="0.35">
      <c r="H15"/>
      <c r="I15" s="35"/>
      <c r="J15"/>
      <c r="K15"/>
    </row>
    <row r="16" spans="1:21" x14ac:dyDescent="0.35">
      <c r="H16"/>
      <c r="I16" s="35"/>
      <c r="J16"/>
      <c r="K16"/>
    </row>
    <row r="17" spans="8:11" x14ac:dyDescent="0.35">
      <c r="H17"/>
      <c r="I17" s="35"/>
      <c r="J17"/>
      <c r="K17"/>
    </row>
    <row r="18" spans="8:11" x14ac:dyDescent="0.35">
      <c r="H18"/>
      <c r="I18" s="35"/>
      <c r="J18"/>
      <c r="K18"/>
    </row>
    <row r="19" spans="8:11" x14ac:dyDescent="0.35">
      <c r="H19"/>
      <c r="I19" s="35"/>
      <c r="J19"/>
      <c r="K19"/>
    </row>
  </sheetData>
  <sheetProtection selectLockedCells="1"/>
  <mergeCells count="2">
    <mergeCell ref="E1:G1"/>
    <mergeCell ref="H1:U1"/>
  </mergeCells>
  <conditionalFormatting sqref="J3">
    <cfRule type="expression" dxfId="11" priority="2">
      <formula>AND(($I3+$J3+$K3)&lt;$N3,($I3+$J3+$K3)&gt;0)</formula>
    </cfRule>
  </conditionalFormatting>
  <conditionalFormatting sqref="O3">
    <cfRule type="cellIs" dxfId="10" priority="1" operator="lessThan">
      <formula>0</formula>
    </cfRule>
  </conditionalFormatting>
  <dataValidations count="4">
    <dataValidation operator="greaterThanOrEqual" allowBlank="1" showInputMessage="1" showErrorMessage="1" sqref="N2 G3 I3 O3" xr:uid="{DF18BC04-2C81-47F6-BECB-4CA7E4FA898E}"/>
    <dataValidation type="whole" operator="greaterThanOrEqual" allowBlank="1" showInputMessage="1" showErrorMessage="1" sqref="E3:F3" xr:uid="{B49CCAF6-40DA-4B50-9A24-9CE6FEF87A1D}">
      <formula1>0</formula1>
    </dataValidation>
    <dataValidation type="decimal" operator="greaterThanOrEqual" allowBlank="1" showInputMessage="1" showErrorMessage="1" sqref="J3:N3 H3" xr:uid="{16A68394-889F-4EFD-93B0-5334563B2419}">
      <formula1>0</formula1>
    </dataValidation>
    <dataValidation type="list" allowBlank="1" showInputMessage="1" showErrorMessage="1" sqref="C3" xr:uid="{DE2FFE76-E3BC-4922-B082-F9BC7D762C69}">
      <formula1>"Seleccionar en deplegable...,Usuarios infantiles,Usuarios juveniles,Usuarios generales"</formula1>
    </dataValidation>
  </dataValidations>
  <pageMargins left="0.7" right="0.7" top="0.75" bottom="0.75" header="0.3" footer="0.3"/>
  <legacyDrawing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F7FF2-850F-4427-8580-16DAFC5FB557}">
  <dimension ref="A1:U19"/>
  <sheetViews>
    <sheetView topLeftCell="E1" zoomScaleNormal="100" workbookViewId="0">
      <selection activeCell="H3" sqref="H3"/>
    </sheetView>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20.453125" style="20" customWidth="1"/>
    <col min="6" max="7" width="26.453125" style="20" customWidth="1"/>
    <col min="8" max="8" width="15.81640625" style="20" customWidth="1"/>
    <col min="9" max="9" width="26.7265625" style="37" customWidth="1"/>
    <col min="10" max="10" width="25.54296875" style="20" customWidth="1"/>
    <col min="11" max="11" width="24.54296875" style="20" customWidth="1"/>
    <col min="12" max="12" width="13.7265625" style="20" customWidth="1"/>
    <col min="13" max="13" width="17.1796875" style="20" customWidth="1"/>
    <col min="14" max="14" width="25.453125" style="20" customWidth="1"/>
    <col min="15" max="15" width="26.54296875" style="20" customWidth="1"/>
    <col min="16" max="16" width="22.1796875" style="20" customWidth="1"/>
    <col min="17" max="17" width="29.81640625" style="20" customWidth="1"/>
    <col min="18" max="18" width="21.54296875" style="20" customWidth="1"/>
    <col min="19" max="19" width="33.54296875" style="20" customWidth="1"/>
    <col min="20" max="20" width="14.81640625" style="20" bestFit="1" customWidth="1"/>
    <col min="21" max="21" width="22.453125" style="20" customWidth="1"/>
    <col min="22" max="16384" width="8.7265625" style="20"/>
  </cols>
  <sheetData>
    <row r="1" spans="1:21" x14ac:dyDescent="0.35">
      <c r="E1" s="92" t="s">
        <v>65</v>
      </c>
      <c r="F1" s="93"/>
      <c r="G1" s="94"/>
      <c r="H1" s="95" t="s">
        <v>58</v>
      </c>
      <c r="I1" s="96"/>
      <c r="J1" s="96"/>
      <c r="K1" s="96"/>
      <c r="L1" s="96"/>
      <c r="M1" s="96"/>
      <c r="N1" s="96"/>
      <c r="O1" s="96"/>
      <c r="P1" s="96"/>
      <c r="Q1" s="96"/>
      <c r="R1" s="96"/>
      <c r="S1" s="96"/>
      <c r="T1" s="96"/>
      <c r="U1" s="96"/>
    </row>
    <row r="2" spans="1:21" customFormat="1" ht="116" x14ac:dyDescent="0.35">
      <c r="A2" s="12" t="s">
        <v>0</v>
      </c>
      <c r="B2" s="18" t="s">
        <v>15</v>
      </c>
      <c r="C2" s="13" t="s">
        <v>2</v>
      </c>
      <c r="E2" s="17" t="s">
        <v>12</v>
      </c>
      <c r="F2" s="17" t="s">
        <v>13</v>
      </c>
      <c r="G2" s="17" t="s">
        <v>14</v>
      </c>
      <c r="H2" s="24" t="s">
        <v>16</v>
      </c>
      <c r="I2" s="17" t="s">
        <v>17</v>
      </c>
      <c r="J2" s="17" t="s">
        <v>19</v>
      </c>
      <c r="K2" s="17" t="s">
        <v>18</v>
      </c>
      <c r="L2" s="17" t="s">
        <v>20</v>
      </c>
      <c r="M2" s="17" t="s">
        <v>21</v>
      </c>
      <c r="N2" s="17" t="s">
        <v>22</v>
      </c>
      <c r="O2" s="17" t="s">
        <v>23</v>
      </c>
      <c r="P2" s="17" t="s">
        <v>25</v>
      </c>
      <c r="Q2" s="17" t="s">
        <v>26</v>
      </c>
      <c r="R2" s="17" t="s">
        <v>27</v>
      </c>
      <c r="S2" s="17" t="s">
        <v>28</v>
      </c>
      <c r="T2" s="17" t="s">
        <v>29</v>
      </c>
      <c r="U2" s="17" t="s">
        <v>30</v>
      </c>
    </row>
    <row r="3" spans="1:21" x14ac:dyDescent="0.35">
      <c r="A3" s="11" t="s">
        <v>53</v>
      </c>
      <c r="B3" s="45" t="s">
        <v>52</v>
      </c>
      <c r="C3" s="33" t="s">
        <v>47</v>
      </c>
      <c r="E3" s="26"/>
      <c r="F3" s="26"/>
      <c r="G3" s="46">
        <f>IFERROR(tb_abono_titulo23[[#This Row],[Número de validaciones del billete efectuadas en los servicios de transporte competencia del beneficiario.]]/tb_abono_titulo23[[#This Row],[ Número total de validaciones del billete efectuadas en todos los servicios de transporte en los que puede emplearse el título bonificado, incluyendo, en su caso, las validaciones pendientes no consumidas.]],0)</f>
        <v>0</v>
      </c>
      <c r="H3" s="27"/>
      <c r="I3" s="36" t="str" cm="1">
        <f t="array" ref="I3">_xlfn.IFS(
tb_denominacion_abono_titulo24[Usuarios de abono de uso  temporal ilimitado]="Usuarios infantiles",1,
tb_denominacion_abono_titulo24[Usuarios de abono de uso  temporal ilimitado]="Usuarios juveniles",0.5,
tb_denominacion_abono_titulo24[Usuarios de abono de uso  temporal ilimitado]="Usuarios generales",0.2,
tb_denominacion_abono_titulo24[Usuarios de abono de uso  temporal ilimitado]="Seleccionar en deplegable...","% auto -&gt; desplegable (C2)"
)</f>
        <v>% auto -&gt; desplegable (C2)</v>
      </c>
      <c r="J3" s="28"/>
      <c r="K3" s="28"/>
      <c r="L3" s="29"/>
      <c r="M3" s="31">
        <f>tb_abono_titulo23[[#This Row],[1. Precio habitual sin descuento del título de acuerdo con las tarifas informadas en la documentación del Bloque A.]]-tb_abono_titulo23[[#This Row],[5.  Precio unitario con descuento del título.]]</f>
        <v>0</v>
      </c>
      <c r="N3" s="15">
        <f>IFERROR(tb_abono_titulo23[[#This Row],[6.   Pérdida unitaria de ingresos correspondiente al título = '[1'] – '[5'].]]/tb_abono_titulo23[[#This Row],[1. Precio habitual sin descuento del título de acuerdo con las tarifas informadas en la documentación del Bloque A.]],0)</f>
        <v>0</v>
      </c>
      <c r="O3" s="30">
        <f>IFERROR(IF((tb_abono_titulo23[[#This Row],[2. Porcentaje de descuento básico que se financia por parte del Ministerio de Transportes y Movilidad Sostenible, de acuerdo con el artículo 7.2 del Real Decreto-ley 1/2025, de 28 de enero.]]+tb_abono_titulo23[[#This Row],[3.  Porcentaje de descuento que se financia por parte de la entidad beneficiaria.
*Ver nota de la celda ]]+tb_abono_titulo23[[#This Row],[4.  Porcentaje de descuento que se financia mediante subvención adicional obtenida por concesión de otras convocatorias o administraciones, en su caso.]])&gt;tb_abono_titulo23[[#This Row],[7.  Porcentaje que supone la pérdida unitaria de ingresos del título con respecto al precio habitual sin descuento = '[6'] / '[1'] * 100.]],tb_abono_titulo23[[#This Row],[7.  Porcentaje que supone la pérdida unitaria de ingresos del título con respecto al precio habitual sin descuento = '[6'] / '[1'] * 100.]]-tb_abono_titulo23[[#This Row],[3.  Porcentaje de descuento que se financia por parte de la entidad beneficiaria.
*Ver nota de la celda ]]-tb_abono_titulo23[[#This Row],[4.  Porcentaje de descuento que se financia mediante subvención adicional obtenida por concesión de otras convocatorias o administraciones, en su caso.]],tb_abono_titulo23[[#This Row],[2. Porcentaje de descuento básico que se financia por parte del Ministerio de Transportes y Movilidad Sostenible, de acuerdo con el artículo 7.2 del Real Decreto-ley 1/2025, de 28 de enero.]]),0)</f>
        <v>0</v>
      </c>
      <c r="P3" s="47">
        <f>tb_abono_titulo23[[#This Row],[6.   Pérdida unitaria de ingresos correspondiente al título = '[1'] – '[5'].]]*tb_abono_titulo23[[#This Row],[Utilización de los títulos en los servicios de transporte competencia del beneficiario '[%U']
'[col. F / col. G']]]</f>
        <v>0</v>
      </c>
      <c r="Q3" s="47">
        <f>IFERROR(tb_abono_titulo23[[#This Row],[9.    Pérdida unitaria de ingresos a financiar correspondiente a la utilización del título en los servicios de transporte competencia del beneficiario = '[6'] * '[%U'].]]*tb_abono_titulo23[[#This Row],[8.  Porcentaje de descuento corregido que se financia por parte del Ministerio de Transportes y Movilidad Sostenible = '[7'] – '[3'] – '[4'], si '[2'] + '[3'] + '[4'] &gt; '[7'].
*Ver nota de la celda ]]/(tb_abono_titulo23[[#This Row],[3.  Porcentaje de descuento que se financia por parte de la entidad beneficiaria.
*Ver nota de la celda ]]+tb_abono_titulo23[[#This Row],[4.  Porcentaje de descuento que se financia mediante subvención adicional obtenida por concesión de otras convocatorias o administraciones, en su caso.]]+tb_abono_titulo23[[#This Row],[8.  Porcentaje de descuento corregido que se financia por parte del Ministerio de Transportes y Movilidad Sostenible = '[7'] – '[3'] – '[4'], si '[2'] + '[3'] + '[4'] &gt; '[7'].
*Ver nota de la celda ]]),0)</f>
        <v>0</v>
      </c>
      <c r="R3" s="38"/>
      <c r="S3" s="68">
        <f>tb_abono_titulo23[[#This Row],[10.    Importe máximo unitario de subvención que puede percibirse por la utilización del título , aplicando la parte proporcional que supone el descuento que sufraga el Ministerio respecto al descuento total aplicado = '[9'] * '[8'] / ('[3'] + '[4'] + '[8'])]]*tb_abono_titulo23[[#This Row],[11.    Total de billetes expedidos en el semestre completo.]]</f>
        <v>0</v>
      </c>
      <c r="T3" s="47">
        <f>tb_abono_titulo23[[#This Row],[6.   Pérdida unitaria de ingresos correspondiente al título = '[1'] – '[5'].]]*tb_abono_titulo23[[#This Row],[11.    Total de billetes expedidos en el semestre completo.]]</f>
        <v>0</v>
      </c>
      <c r="U3" s="47">
        <f>tb_abono_titulo23[[#This Row],[9.    Pérdida unitaria de ingresos a financiar correspondiente a la utilización del título en los servicios de transporte competencia del beneficiario = '[6'] * '[%U'].]]*tb_abono_titulo23[[#This Row],[11.    Total de billetes expedidos en el semestre completo.]]</f>
        <v>0</v>
      </c>
    </row>
    <row r="5" spans="1:21" x14ac:dyDescent="0.35">
      <c r="K5" s="21"/>
      <c r="O5" s="22"/>
    </row>
    <row r="6" spans="1:21" x14ac:dyDescent="0.35">
      <c r="J6" s="23"/>
    </row>
    <row r="7" spans="1:21" x14ac:dyDescent="0.35">
      <c r="H7"/>
      <c r="I7" s="35"/>
      <c r="J7"/>
      <c r="K7"/>
    </row>
    <row r="8" spans="1:21" x14ac:dyDescent="0.35">
      <c r="H8"/>
      <c r="I8" s="35"/>
      <c r="J8"/>
      <c r="K8"/>
    </row>
    <row r="9" spans="1:21" s="34" customFormat="1" x14ac:dyDescent="0.35">
      <c r="E9" s="20"/>
      <c r="F9" s="20"/>
      <c r="G9" s="20"/>
      <c r="H9"/>
      <c r="I9" s="35"/>
      <c r="J9"/>
      <c r="K9"/>
      <c r="L9" s="20"/>
      <c r="M9" s="20"/>
      <c r="N9" s="20"/>
      <c r="O9" s="20"/>
    </row>
    <row r="10" spans="1:21" x14ac:dyDescent="0.35">
      <c r="H10"/>
      <c r="I10" s="35"/>
      <c r="J10"/>
      <c r="K10"/>
    </row>
    <row r="11" spans="1:21" x14ac:dyDescent="0.35">
      <c r="H11"/>
      <c r="I11" s="35"/>
      <c r="J11"/>
      <c r="K11"/>
    </row>
    <row r="12" spans="1:21" x14ac:dyDescent="0.35">
      <c r="H12"/>
      <c r="I12" s="35"/>
      <c r="J12"/>
      <c r="K12"/>
    </row>
    <row r="13" spans="1:21" x14ac:dyDescent="0.35">
      <c r="H13"/>
      <c r="I13" s="35"/>
      <c r="J13" s="35"/>
      <c r="K13"/>
    </row>
    <row r="14" spans="1:21" x14ac:dyDescent="0.35">
      <c r="H14"/>
      <c r="I14" s="35"/>
      <c r="J14"/>
      <c r="K14"/>
    </row>
    <row r="15" spans="1:21" x14ac:dyDescent="0.35">
      <c r="H15"/>
      <c r="I15" s="35"/>
      <c r="J15"/>
      <c r="K15"/>
    </row>
    <row r="16" spans="1:21" x14ac:dyDescent="0.35">
      <c r="H16"/>
      <c r="I16" s="35"/>
      <c r="J16"/>
      <c r="K16"/>
    </row>
    <row r="17" spans="8:11" x14ac:dyDescent="0.35">
      <c r="H17"/>
      <c r="I17" s="35"/>
      <c r="J17"/>
      <c r="K17"/>
    </row>
    <row r="18" spans="8:11" x14ac:dyDescent="0.35">
      <c r="H18"/>
      <c r="I18" s="35"/>
      <c r="J18"/>
      <c r="K18"/>
    </row>
    <row r="19" spans="8:11" x14ac:dyDescent="0.35">
      <c r="H19"/>
      <c r="I19" s="35"/>
      <c r="J19"/>
      <c r="K19"/>
    </row>
  </sheetData>
  <sheetProtection selectLockedCells="1"/>
  <mergeCells count="2">
    <mergeCell ref="E1:G1"/>
    <mergeCell ref="H1:U1"/>
  </mergeCells>
  <conditionalFormatting sqref="J3">
    <cfRule type="expression" dxfId="9" priority="2">
      <formula>AND(($I3+$J3+$K3)&lt;$N3,($I3+$J3+$K3)&gt;0)</formula>
    </cfRule>
  </conditionalFormatting>
  <conditionalFormatting sqref="O3">
    <cfRule type="cellIs" dxfId="8" priority="1" operator="lessThan">
      <formula>0</formula>
    </cfRule>
  </conditionalFormatting>
  <dataValidations count="4">
    <dataValidation operator="greaterThanOrEqual" allowBlank="1" showInputMessage="1" showErrorMessage="1" sqref="N2 G3 I3 O3" xr:uid="{FA28E296-1257-4501-B066-D1390FFEADD6}"/>
    <dataValidation type="whole" operator="greaterThanOrEqual" allowBlank="1" showInputMessage="1" showErrorMessage="1" sqref="E3:F3" xr:uid="{EB0DC6D3-BE8E-461A-8123-D785887001CC}">
      <formula1>0</formula1>
    </dataValidation>
    <dataValidation type="decimal" operator="greaterThanOrEqual" allowBlank="1" showInputMessage="1" showErrorMessage="1" sqref="J3:N3 H3" xr:uid="{A34615FA-3EAB-439B-AB9D-3A62D1FCAA17}">
      <formula1>0</formula1>
    </dataValidation>
    <dataValidation type="list" allowBlank="1" showInputMessage="1" showErrorMessage="1" sqref="C3" xr:uid="{447D7D4E-E998-487B-8B50-2F4DA3C3FBC9}">
      <formula1>"Seleccionar en deplegable...,Usuarios infantiles,Usuarios juveniles,Usuarios generales"</formula1>
    </dataValidation>
  </dataValidations>
  <pageMargins left="0.7" right="0.7" top="0.75" bottom="0.75" header="0.3" footer="0.3"/>
  <legacy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2BA5F-7BF7-4EE7-AEA8-2B08866AA6D9}">
  <dimension ref="A1:U19"/>
  <sheetViews>
    <sheetView topLeftCell="E1" zoomScaleNormal="100" workbookViewId="0">
      <selection activeCell="H3" sqref="H3"/>
    </sheetView>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20.453125" style="20" customWidth="1"/>
    <col min="6" max="7" width="26.453125" style="20" customWidth="1"/>
    <col min="8" max="8" width="15.81640625" style="20" customWidth="1"/>
    <col min="9" max="9" width="26.7265625" style="37" customWidth="1"/>
    <col min="10" max="10" width="25.54296875" style="20" customWidth="1"/>
    <col min="11" max="11" width="24.54296875" style="20" customWidth="1"/>
    <col min="12" max="12" width="13.7265625" style="20" customWidth="1"/>
    <col min="13" max="13" width="17.1796875" style="20" customWidth="1"/>
    <col min="14" max="14" width="25.453125" style="20" customWidth="1"/>
    <col min="15" max="15" width="26.54296875" style="20" customWidth="1"/>
    <col min="16" max="16" width="22.1796875" style="20" customWidth="1"/>
    <col min="17" max="17" width="29.81640625" style="20" customWidth="1"/>
    <col min="18" max="18" width="21.54296875" style="20" customWidth="1"/>
    <col min="19" max="19" width="33.54296875" style="20" customWidth="1"/>
    <col min="20" max="20" width="14.81640625" style="20" bestFit="1" customWidth="1"/>
    <col min="21" max="21" width="22.453125" style="20" customWidth="1"/>
    <col min="22" max="16384" width="8.7265625" style="20"/>
  </cols>
  <sheetData>
    <row r="1" spans="1:21" x14ac:dyDescent="0.35">
      <c r="E1" s="92" t="s">
        <v>65</v>
      </c>
      <c r="F1" s="93"/>
      <c r="G1" s="94"/>
      <c r="H1" s="95" t="s">
        <v>58</v>
      </c>
      <c r="I1" s="96"/>
      <c r="J1" s="96"/>
      <c r="K1" s="96"/>
      <c r="L1" s="96"/>
      <c r="M1" s="96"/>
      <c r="N1" s="96"/>
      <c r="O1" s="96"/>
      <c r="P1" s="96"/>
      <c r="Q1" s="96"/>
      <c r="R1" s="96"/>
      <c r="S1" s="96"/>
      <c r="T1" s="96"/>
      <c r="U1" s="96"/>
    </row>
    <row r="2" spans="1:21" customFormat="1" ht="116" x14ac:dyDescent="0.35">
      <c r="A2" s="12" t="s">
        <v>0</v>
      </c>
      <c r="B2" s="18" t="s">
        <v>15</v>
      </c>
      <c r="C2" s="13" t="s">
        <v>2</v>
      </c>
      <c r="E2" s="17" t="s">
        <v>12</v>
      </c>
      <c r="F2" s="17" t="s">
        <v>13</v>
      </c>
      <c r="G2" s="17" t="s">
        <v>14</v>
      </c>
      <c r="H2" s="24" t="s">
        <v>16</v>
      </c>
      <c r="I2" s="17" t="s">
        <v>17</v>
      </c>
      <c r="J2" s="17" t="s">
        <v>19</v>
      </c>
      <c r="K2" s="17" t="s">
        <v>18</v>
      </c>
      <c r="L2" s="17" t="s">
        <v>20</v>
      </c>
      <c r="M2" s="17" t="s">
        <v>21</v>
      </c>
      <c r="N2" s="17" t="s">
        <v>22</v>
      </c>
      <c r="O2" s="17" t="s">
        <v>23</v>
      </c>
      <c r="P2" s="17" t="s">
        <v>25</v>
      </c>
      <c r="Q2" s="17" t="s">
        <v>26</v>
      </c>
      <c r="R2" s="17" t="s">
        <v>27</v>
      </c>
      <c r="S2" s="17" t="s">
        <v>28</v>
      </c>
      <c r="T2" s="17" t="s">
        <v>29</v>
      </c>
      <c r="U2" s="17" t="s">
        <v>30</v>
      </c>
    </row>
    <row r="3" spans="1:21" x14ac:dyDescent="0.35">
      <c r="A3" s="11" t="s">
        <v>54</v>
      </c>
      <c r="B3" s="45" t="s">
        <v>52</v>
      </c>
      <c r="C3" s="33" t="s">
        <v>47</v>
      </c>
      <c r="E3" s="26"/>
      <c r="F3" s="26"/>
      <c r="G3" s="46">
        <f>IFERROR(tb_abono_titulo25[[#This Row],[Número de validaciones del billete efectuadas en los servicios de transporte competencia del beneficiario.]]/tb_abono_titulo25[[#This Row],[ Número total de validaciones del billete efectuadas en todos los servicios de transporte en los que puede emplearse el título bonificado, incluyendo, en su caso, las validaciones pendientes no consumidas.]],0)</f>
        <v>0</v>
      </c>
      <c r="H3" s="27"/>
      <c r="I3" s="36" t="str" cm="1">
        <f t="array" ref="I3">_xlfn.IFS(
tb_denominacion_abono_titulo26[Usuarios de abono de uso  temporal ilimitado]="Usuarios infantiles",1,
tb_denominacion_abono_titulo26[Usuarios de abono de uso  temporal ilimitado]="Usuarios juveniles",0.5,
tb_denominacion_abono_titulo26[Usuarios de abono de uso  temporal ilimitado]="Usuarios generales",0.2,
tb_denominacion_abono_titulo26[Usuarios de abono de uso  temporal ilimitado]="Seleccionar en deplegable...","% auto -&gt; desplegable (C2)"
)</f>
        <v>% auto -&gt; desplegable (C2)</v>
      </c>
      <c r="J3" s="28"/>
      <c r="K3" s="28"/>
      <c r="L3" s="29"/>
      <c r="M3" s="31">
        <f>tb_abono_titulo25[[#This Row],[1. Precio habitual sin descuento del título de acuerdo con las tarifas informadas en la documentación del Bloque A.]]-tb_abono_titulo25[[#This Row],[5.  Precio unitario con descuento del título.]]</f>
        <v>0</v>
      </c>
      <c r="N3" s="15">
        <f>IFERROR(tb_abono_titulo25[[#This Row],[6.   Pérdida unitaria de ingresos correspondiente al título = '[1'] – '[5'].]]/tb_abono_titulo25[[#This Row],[1. Precio habitual sin descuento del título de acuerdo con las tarifas informadas en la documentación del Bloque A.]],0)</f>
        <v>0</v>
      </c>
      <c r="O3" s="30">
        <f>IFERROR(IF((tb_abono_titulo25[[#This Row],[2. Porcentaje de descuento básico que se financia por parte del Ministerio de Transportes y Movilidad Sostenible, de acuerdo con el artículo 7.2 del Real Decreto-ley 1/2025, de 28 de enero.]]+tb_abono_titulo25[[#This Row],[3.  Porcentaje de descuento que se financia por parte de la entidad beneficiaria.
*Ver nota de la celda ]]+tb_abono_titulo25[[#This Row],[4.  Porcentaje de descuento que se financia mediante subvención adicional obtenida por concesión de otras convocatorias o administraciones, en su caso.]])&gt;tb_abono_titulo25[[#This Row],[7.  Porcentaje que supone la pérdida unitaria de ingresos del título con respecto al precio habitual sin descuento = '[6'] / '[1'] * 100.]],tb_abono_titulo25[[#This Row],[7.  Porcentaje que supone la pérdida unitaria de ingresos del título con respecto al precio habitual sin descuento = '[6'] / '[1'] * 100.]]-tb_abono_titulo25[[#This Row],[3.  Porcentaje de descuento que se financia por parte de la entidad beneficiaria.
*Ver nota de la celda ]]-tb_abono_titulo25[[#This Row],[4.  Porcentaje de descuento que se financia mediante subvención adicional obtenida por concesión de otras convocatorias o administraciones, en su caso.]],tb_abono_titulo25[[#This Row],[2. Porcentaje de descuento básico que se financia por parte del Ministerio de Transportes y Movilidad Sostenible, de acuerdo con el artículo 7.2 del Real Decreto-ley 1/2025, de 28 de enero.]]),0)</f>
        <v>0</v>
      </c>
      <c r="P3" s="47">
        <f>tb_abono_titulo25[[#This Row],[6.   Pérdida unitaria de ingresos correspondiente al título = '[1'] – '[5'].]]*tb_abono_titulo25[[#This Row],[Utilización de los títulos en los servicios de transporte competencia del beneficiario '[%U']
'[col. F / col. G']]]</f>
        <v>0</v>
      </c>
      <c r="Q3" s="47">
        <f>IFERROR(tb_abono_titulo25[[#This Row],[9.    Pérdida unitaria de ingresos a financiar correspondiente a la utilización del título en los servicios de transporte competencia del beneficiario = '[6'] * '[%U'].]]*tb_abono_titulo25[[#This Row],[8.  Porcentaje de descuento corregido que se financia por parte del Ministerio de Transportes y Movilidad Sostenible = '[7'] – '[3'] – '[4'], si '[2'] + '[3'] + '[4'] &gt; '[7'].
*Ver nota de la celda ]]/(tb_abono_titulo25[[#This Row],[3.  Porcentaje de descuento que se financia por parte de la entidad beneficiaria.
*Ver nota de la celda ]]+tb_abono_titulo25[[#This Row],[4.  Porcentaje de descuento que se financia mediante subvención adicional obtenida por concesión de otras convocatorias o administraciones, en su caso.]]+tb_abono_titulo25[[#This Row],[8.  Porcentaje de descuento corregido que se financia por parte del Ministerio de Transportes y Movilidad Sostenible = '[7'] – '[3'] – '[4'], si '[2'] + '[3'] + '[4'] &gt; '[7'].
*Ver nota de la celda ]]),0)</f>
        <v>0</v>
      </c>
      <c r="R3" s="38"/>
      <c r="S3" s="68">
        <f>tb_abono_titulo25[[#This Row],[10.    Importe máximo unitario de subvención que puede percibirse por la utilización del título , aplicando la parte proporcional que supone el descuento que sufraga el Ministerio respecto al descuento total aplicado = '[9'] * '[8'] / ('[3'] + '[4'] + '[8'])]]*tb_abono_titulo25[[#This Row],[11.    Total de billetes expedidos en el semestre completo.]]</f>
        <v>0</v>
      </c>
      <c r="T3" s="47">
        <f>tb_abono_titulo25[[#This Row],[6.   Pérdida unitaria de ingresos correspondiente al título = '[1'] – '[5'].]]*tb_abono_titulo25[[#This Row],[11.    Total de billetes expedidos en el semestre completo.]]</f>
        <v>0</v>
      </c>
      <c r="U3" s="47">
        <f>tb_abono_titulo25[[#This Row],[9.    Pérdida unitaria de ingresos a financiar correspondiente a la utilización del título en los servicios de transporte competencia del beneficiario = '[6'] * '[%U'].]]*tb_abono_titulo25[[#This Row],[11.    Total de billetes expedidos en el semestre completo.]]</f>
        <v>0</v>
      </c>
    </row>
    <row r="5" spans="1:21" x14ac:dyDescent="0.35">
      <c r="K5" s="21"/>
      <c r="O5" s="22"/>
    </row>
    <row r="6" spans="1:21" x14ac:dyDescent="0.35">
      <c r="J6" s="23"/>
    </row>
    <row r="7" spans="1:21" x14ac:dyDescent="0.35">
      <c r="H7"/>
      <c r="I7" s="35"/>
      <c r="J7"/>
      <c r="K7"/>
    </row>
    <row r="8" spans="1:21" x14ac:dyDescent="0.35">
      <c r="H8"/>
      <c r="I8" s="35"/>
      <c r="J8"/>
      <c r="K8"/>
    </row>
    <row r="9" spans="1:21" s="34" customFormat="1" x14ac:dyDescent="0.35">
      <c r="E9" s="20"/>
      <c r="F9" s="20"/>
      <c r="G9" s="20"/>
      <c r="H9"/>
      <c r="I9" s="35"/>
      <c r="J9"/>
      <c r="K9"/>
      <c r="L9" s="20"/>
      <c r="M9" s="20"/>
      <c r="N9" s="20"/>
      <c r="O9" s="20"/>
    </row>
    <row r="10" spans="1:21" x14ac:dyDescent="0.35">
      <c r="H10"/>
      <c r="I10" s="35"/>
      <c r="J10"/>
      <c r="K10"/>
    </row>
    <row r="11" spans="1:21" x14ac:dyDescent="0.35">
      <c r="H11"/>
      <c r="I11" s="35"/>
      <c r="J11"/>
      <c r="K11"/>
    </row>
    <row r="12" spans="1:21" x14ac:dyDescent="0.35">
      <c r="H12"/>
      <c r="I12" s="35"/>
      <c r="J12"/>
      <c r="K12"/>
    </row>
    <row r="13" spans="1:21" x14ac:dyDescent="0.35">
      <c r="H13"/>
      <c r="I13" s="35"/>
      <c r="J13" s="35"/>
      <c r="K13"/>
    </row>
    <row r="14" spans="1:21" x14ac:dyDescent="0.35">
      <c r="H14"/>
      <c r="I14" s="35"/>
      <c r="J14"/>
      <c r="K14"/>
    </row>
    <row r="15" spans="1:21" x14ac:dyDescent="0.35">
      <c r="H15"/>
      <c r="I15" s="35"/>
      <c r="J15"/>
      <c r="K15"/>
    </row>
    <row r="16" spans="1:21" x14ac:dyDescent="0.35">
      <c r="H16"/>
      <c r="I16" s="35"/>
      <c r="J16"/>
      <c r="K16"/>
    </row>
    <row r="17" spans="8:11" x14ac:dyDescent="0.35">
      <c r="H17"/>
      <c r="I17" s="35"/>
      <c r="J17"/>
      <c r="K17"/>
    </row>
    <row r="18" spans="8:11" x14ac:dyDescent="0.35">
      <c r="H18"/>
      <c r="I18" s="35"/>
      <c r="J18"/>
      <c r="K18"/>
    </row>
    <row r="19" spans="8:11" x14ac:dyDescent="0.35">
      <c r="H19"/>
      <c r="I19" s="35"/>
      <c r="J19"/>
      <c r="K19"/>
    </row>
  </sheetData>
  <sheetProtection selectLockedCells="1"/>
  <mergeCells count="2">
    <mergeCell ref="E1:G1"/>
    <mergeCell ref="H1:U1"/>
  </mergeCells>
  <conditionalFormatting sqref="J3">
    <cfRule type="expression" dxfId="7" priority="2">
      <formula>AND(($I3+$J3+$K3)&lt;$N3,($I3+$J3+$K3)&gt;0)</formula>
    </cfRule>
  </conditionalFormatting>
  <conditionalFormatting sqref="O3">
    <cfRule type="cellIs" dxfId="6" priority="1" operator="lessThan">
      <formula>0</formula>
    </cfRule>
  </conditionalFormatting>
  <dataValidations count="4">
    <dataValidation operator="greaterThanOrEqual" allowBlank="1" showInputMessage="1" showErrorMessage="1" sqref="N2 G3 I3 O3" xr:uid="{942C4188-2924-4BA0-A4BE-B7FD253BE03A}"/>
    <dataValidation type="whole" operator="greaterThanOrEqual" allowBlank="1" showInputMessage="1" showErrorMessage="1" sqref="E3:F3" xr:uid="{29A6994B-380C-4D09-B4E8-51F2AB050749}">
      <formula1>0</formula1>
    </dataValidation>
    <dataValidation type="decimal" operator="greaterThanOrEqual" allowBlank="1" showInputMessage="1" showErrorMessage="1" sqref="J3:N3 H3" xr:uid="{35A2C42B-0B76-4950-B8C8-488BE1B8C99D}">
      <formula1>0</formula1>
    </dataValidation>
    <dataValidation type="list" allowBlank="1" showInputMessage="1" showErrorMessage="1" sqref="C3" xr:uid="{9AE694B6-42C1-486E-8387-179BFA2C07DE}">
      <formula1>"Seleccionar en deplegable...,Usuarios infantiles,Usuarios juveniles,Usuarios generales"</formula1>
    </dataValidation>
  </dataValidations>
  <pageMargins left="0.7" right="0.7" top="0.75" bottom="0.75" header="0.3" footer="0.3"/>
  <legacyDrawing r:id="rId1"/>
  <tableParts count="2">
    <tablePart r:id="rId2"/>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C1039-5227-4955-A2B9-B9EF9234A7AB}">
  <dimension ref="A1:U19"/>
  <sheetViews>
    <sheetView topLeftCell="G1" zoomScaleNormal="100" workbookViewId="0">
      <selection activeCell="H3" sqref="H3"/>
    </sheetView>
  </sheetViews>
  <sheetFormatPr baseColWidth="10" defaultColWidth="8.7265625" defaultRowHeight="14.5" x14ac:dyDescent="0.35"/>
  <cols>
    <col min="1" max="1" width="44.81640625" style="20" bestFit="1" customWidth="1"/>
    <col min="2" max="2" width="32.1796875" style="20" bestFit="1" customWidth="1"/>
    <col min="3" max="3" width="27.26953125" style="20" customWidth="1"/>
    <col min="4" max="4" width="5.453125" style="20" customWidth="1"/>
    <col min="5" max="5" width="20.453125" style="20" customWidth="1"/>
    <col min="6" max="7" width="26.453125" style="20" customWidth="1"/>
    <col min="8" max="8" width="15.81640625" style="20" customWidth="1"/>
    <col min="9" max="9" width="26.7265625" style="37" customWidth="1"/>
    <col min="10" max="10" width="25.54296875" style="20" customWidth="1"/>
    <col min="11" max="11" width="24.54296875" style="20" customWidth="1"/>
    <col min="12" max="12" width="13.7265625" style="20" customWidth="1"/>
    <col min="13" max="13" width="17.1796875" style="20" customWidth="1"/>
    <col min="14" max="14" width="25.453125" style="20" customWidth="1"/>
    <col min="15" max="15" width="26.54296875" style="20" customWidth="1"/>
    <col min="16" max="16" width="22.1796875" style="20" customWidth="1"/>
    <col min="17" max="17" width="29.81640625" style="20" customWidth="1"/>
    <col min="18" max="18" width="21.54296875" style="20" customWidth="1"/>
    <col min="19" max="19" width="33.54296875" style="20" customWidth="1"/>
    <col min="20" max="20" width="14.81640625" style="20" bestFit="1" customWidth="1"/>
    <col min="21" max="21" width="22.453125" style="20" customWidth="1"/>
    <col min="22" max="16384" width="8.7265625" style="20"/>
  </cols>
  <sheetData>
    <row r="1" spans="1:21" x14ac:dyDescent="0.35">
      <c r="E1" s="92" t="s">
        <v>65</v>
      </c>
      <c r="F1" s="93"/>
      <c r="G1" s="94"/>
      <c r="H1" s="95" t="s">
        <v>58</v>
      </c>
      <c r="I1" s="96"/>
      <c r="J1" s="96"/>
      <c r="K1" s="96"/>
      <c r="L1" s="96"/>
      <c r="M1" s="96"/>
      <c r="N1" s="96"/>
      <c r="O1" s="96"/>
      <c r="P1" s="96"/>
      <c r="Q1" s="96"/>
      <c r="R1" s="96"/>
      <c r="S1" s="96"/>
      <c r="T1" s="96"/>
      <c r="U1" s="96"/>
    </row>
    <row r="2" spans="1:21" customFormat="1" ht="116" x14ac:dyDescent="0.35">
      <c r="A2" s="12" t="s">
        <v>0</v>
      </c>
      <c r="B2" s="18" t="s">
        <v>15</v>
      </c>
      <c r="C2" s="13" t="s">
        <v>2</v>
      </c>
      <c r="E2" s="17" t="s">
        <v>12</v>
      </c>
      <c r="F2" s="17" t="s">
        <v>13</v>
      </c>
      <c r="G2" s="17" t="s">
        <v>14</v>
      </c>
      <c r="H2" s="24" t="s">
        <v>16</v>
      </c>
      <c r="I2" s="17" t="s">
        <v>17</v>
      </c>
      <c r="J2" s="17" t="s">
        <v>19</v>
      </c>
      <c r="K2" s="17" t="s">
        <v>18</v>
      </c>
      <c r="L2" s="17" t="s">
        <v>20</v>
      </c>
      <c r="M2" s="17" t="s">
        <v>21</v>
      </c>
      <c r="N2" s="17" t="s">
        <v>22</v>
      </c>
      <c r="O2" s="17" t="s">
        <v>23</v>
      </c>
      <c r="P2" s="17" t="s">
        <v>25</v>
      </c>
      <c r="Q2" s="17" t="s">
        <v>26</v>
      </c>
      <c r="R2" s="17" t="s">
        <v>27</v>
      </c>
      <c r="S2" s="17" t="s">
        <v>28</v>
      </c>
      <c r="T2" s="17" t="s">
        <v>29</v>
      </c>
      <c r="U2" s="17" t="s">
        <v>30</v>
      </c>
    </row>
    <row r="3" spans="1:21" x14ac:dyDescent="0.35">
      <c r="A3" s="11" t="s">
        <v>61</v>
      </c>
      <c r="B3" s="45" t="s">
        <v>52</v>
      </c>
      <c r="C3" s="33" t="s">
        <v>47</v>
      </c>
      <c r="E3" s="26"/>
      <c r="F3" s="26"/>
      <c r="G3" s="46">
        <f>IFERROR(tb_abono_titulo27[[#This Row],[Número de validaciones del billete efectuadas en los servicios de transporte competencia del beneficiario.]]/tb_abono_titulo27[[#This Row],[ Número total de validaciones del billete efectuadas en todos los servicios de transporte en los que puede emplearse el título bonificado, incluyendo, en su caso, las validaciones pendientes no consumidas.]],0)</f>
        <v>0</v>
      </c>
      <c r="H3" s="27"/>
      <c r="I3" s="36" t="str" cm="1">
        <f t="array" ref="I3">_xlfn.IFS(
tb_denominacion_abono_titulo28[Usuarios de abono de uso  temporal ilimitado]="Usuarios infantiles",1,
tb_denominacion_abono_titulo28[Usuarios de abono de uso  temporal ilimitado]="Usuarios juveniles",0.5,
tb_denominacion_abono_titulo28[Usuarios de abono de uso  temporal ilimitado]="Usuarios generales",0.2,
tb_denominacion_abono_titulo28[Usuarios de abono de uso  temporal ilimitado]="Seleccionar en deplegable...","% auto -&gt; desplegable (C2)"
)</f>
        <v>% auto -&gt; desplegable (C2)</v>
      </c>
      <c r="J3" s="28"/>
      <c r="K3" s="28"/>
      <c r="L3" s="29"/>
      <c r="M3" s="31">
        <f>tb_abono_titulo27[[#This Row],[1. Precio habitual sin descuento del título de acuerdo con las tarifas informadas en la documentación del Bloque A.]]-tb_abono_titulo27[[#This Row],[5.  Precio unitario con descuento del título.]]</f>
        <v>0</v>
      </c>
      <c r="N3" s="15">
        <f>IFERROR(tb_abono_titulo27[[#This Row],[6.   Pérdida unitaria de ingresos correspondiente al título = '[1'] – '[5'].]]/tb_abono_titulo27[[#This Row],[1. Precio habitual sin descuento del título de acuerdo con las tarifas informadas en la documentación del Bloque A.]],0)</f>
        <v>0</v>
      </c>
      <c r="O3" s="30">
        <f>IFERROR(IF((tb_abono_titulo27[[#This Row],[2. Porcentaje de descuento básico que se financia por parte del Ministerio de Transportes y Movilidad Sostenible, de acuerdo con el artículo 7.2 del Real Decreto-ley 1/2025, de 28 de enero.]]+tb_abono_titulo27[[#This Row],[3.  Porcentaje de descuento que se financia por parte de la entidad beneficiaria.
*Ver nota de la celda ]]+tb_abono_titulo27[[#This Row],[4.  Porcentaje de descuento que se financia mediante subvención adicional obtenida por concesión de otras convocatorias o administraciones, en su caso.]])&gt;tb_abono_titulo27[[#This Row],[7.  Porcentaje que supone la pérdida unitaria de ingresos del título con respecto al precio habitual sin descuento = '[6'] / '[1'] * 100.]],tb_abono_titulo27[[#This Row],[7.  Porcentaje que supone la pérdida unitaria de ingresos del título con respecto al precio habitual sin descuento = '[6'] / '[1'] * 100.]]-tb_abono_titulo27[[#This Row],[3.  Porcentaje de descuento que se financia por parte de la entidad beneficiaria.
*Ver nota de la celda ]]-tb_abono_titulo27[[#This Row],[4.  Porcentaje de descuento que se financia mediante subvención adicional obtenida por concesión de otras convocatorias o administraciones, en su caso.]],tb_abono_titulo27[[#This Row],[2. Porcentaje de descuento básico que se financia por parte del Ministerio de Transportes y Movilidad Sostenible, de acuerdo con el artículo 7.2 del Real Decreto-ley 1/2025, de 28 de enero.]]),0)</f>
        <v>0</v>
      </c>
      <c r="P3" s="47">
        <f>tb_abono_titulo27[[#This Row],[6.   Pérdida unitaria de ingresos correspondiente al título = '[1'] – '[5'].]]*tb_abono_titulo27[[#This Row],[Utilización de los títulos en los servicios de transporte competencia del beneficiario '[%U']
'[col. F / col. G']]]</f>
        <v>0</v>
      </c>
      <c r="Q3" s="47">
        <f>IFERROR(tb_abono_titulo27[[#This Row],[9.    Pérdida unitaria de ingresos a financiar correspondiente a la utilización del título en los servicios de transporte competencia del beneficiario = '[6'] * '[%U'].]]*tb_abono_titulo27[[#This Row],[8.  Porcentaje de descuento corregido que se financia por parte del Ministerio de Transportes y Movilidad Sostenible = '[7'] – '[3'] – '[4'], si '[2'] + '[3'] + '[4'] &gt; '[7'].
*Ver nota de la celda ]]/(tb_abono_titulo27[[#This Row],[3.  Porcentaje de descuento que se financia por parte de la entidad beneficiaria.
*Ver nota de la celda ]]+tb_abono_titulo27[[#This Row],[4.  Porcentaje de descuento que se financia mediante subvención adicional obtenida por concesión de otras convocatorias o administraciones, en su caso.]]+tb_abono_titulo27[[#This Row],[8.  Porcentaje de descuento corregido que se financia por parte del Ministerio de Transportes y Movilidad Sostenible = '[7'] – '[3'] – '[4'], si '[2'] + '[3'] + '[4'] &gt; '[7'].
*Ver nota de la celda ]]),0)</f>
        <v>0</v>
      </c>
      <c r="R3" s="38"/>
      <c r="S3" s="68">
        <f>tb_abono_titulo27[[#This Row],[10.    Importe máximo unitario de subvención que puede percibirse por la utilización del título , aplicando la parte proporcional que supone el descuento que sufraga el Ministerio respecto al descuento total aplicado = '[9'] * '[8'] / ('[3'] + '[4'] + '[8'])]]*tb_abono_titulo27[[#This Row],[11.    Total de billetes expedidos en el semestre completo.]]</f>
        <v>0</v>
      </c>
      <c r="T3" s="47">
        <f>tb_abono_titulo27[[#This Row],[6.   Pérdida unitaria de ingresos correspondiente al título = '[1'] – '[5'].]]*tb_abono_titulo27[[#This Row],[11.    Total de billetes expedidos en el semestre completo.]]</f>
        <v>0</v>
      </c>
      <c r="U3" s="47">
        <f>tb_abono_titulo27[[#This Row],[9.    Pérdida unitaria de ingresos a financiar correspondiente a la utilización del título en los servicios de transporte competencia del beneficiario = '[6'] * '[%U'].]]*tb_abono_titulo27[[#This Row],[11.    Total de billetes expedidos en el semestre completo.]]</f>
        <v>0</v>
      </c>
    </row>
    <row r="5" spans="1:21" x14ac:dyDescent="0.35">
      <c r="K5" s="21"/>
      <c r="O5" s="22"/>
    </row>
    <row r="6" spans="1:21" x14ac:dyDescent="0.35">
      <c r="J6" s="23"/>
    </row>
    <row r="7" spans="1:21" x14ac:dyDescent="0.35">
      <c r="H7"/>
      <c r="I7" s="35"/>
      <c r="J7"/>
      <c r="K7"/>
    </row>
    <row r="8" spans="1:21" x14ac:dyDescent="0.35">
      <c r="H8"/>
      <c r="I8" s="35"/>
      <c r="J8"/>
      <c r="K8"/>
    </row>
    <row r="9" spans="1:21" s="34" customFormat="1" x14ac:dyDescent="0.35">
      <c r="E9" s="20"/>
      <c r="F9" s="20"/>
      <c r="G9" s="20"/>
      <c r="H9"/>
      <c r="I9" s="35"/>
      <c r="J9"/>
      <c r="K9"/>
      <c r="L9" s="20"/>
      <c r="M9" s="20"/>
      <c r="N9" s="20"/>
      <c r="O9" s="20"/>
    </row>
    <row r="10" spans="1:21" x14ac:dyDescent="0.35">
      <c r="H10"/>
      <c r="I10" s="35"/>
      <c r="J10"/>
      <c r="K10"/>
    </row>
    <row r="11" spans="1:21" x14ac:dyDescent="0.35">
      <c r="H11"/>
      <c r="I11" s="35"/>
      <c r="J11"/>
      <c r="K11"/>
    </row>
    <row r="12" spans="1:21" x14ac:dyDescent="0.35">
      <c r="H12"/>
      <c r="I12" s="35"/>
      <c r="J12"/>
      <c r="K12"/>
    </row>
    <row r="13" spans="1:21" x14ac:dyDescent="0.35">
      <c r="H13"/>
      <c r="I13" s="35"/>
      <c r="J13" s="35"/>
      <c r="K13"/>
    </row>
    <row r="14" spans="1:21" x14ac:dyDescent="0.35">
      <c r="H14"/>
      <c r="I14" s="35"/>
      <c r="J14"/>
      <c r="K14"/>
    </row>
    <row r="15" spans="1:21" x14ac:dyDescent="0.35">
      <c r="H15"/>
      <c r="I15" s="35"/>
      <c r="J15"/>
      <c r="K15"/>
    </row>
    <row r="16" spans="1:21" x14ac:dyDescent="0.35">
      <c r="H16"/>
      <c r="I16" s="35"/>
      <c r="J16"/>
      <c r="K16"/>
    </row>
    <row r="17" spans="8:11" x14ac:dyDescent="0.35">
      <c r="H17"/>
      <c r="I17" s="35"/>
      <c r="J17"/>
      <c r="K17"/>
    </row>
    <row r="18" spans="8:11" x14ac:dyDescent="0.35">
      <c r="H18"/>
      <c r="I18" s="35"/>
      <c r="J18"/>
      <c r="K18"/>
    </row>
    <row r="19" spans="8:11" x14ac:dyDescent="0.35">
      <c r="H19"/>
      <c r="I19" s="35"/>
      <c r="J19"/>
      <c r="K19"/>
    </row>
  </sheetData>
  <sheetProtection selectLockedCells="1"/>
  <mergeCells count="2">
    <mergeCell ref="E1:G1"/>
    <mergeCell ref="H1:U1"/>
  </mergeCells>
  <conditionalFormatting sqref="J3">
    <cfRule type="expression" dxfId="5" priority="2">
      <formula>AND(($I3+$J3+$K3)&lt;$N3,($I3+$J3+$K3)&gt;0)</formula>
    </cfRule>
  </conditionalFormatting>
  <conditionalFormatting sqref="O3">
    <cfRule type="cellIs" dxfId="4" priority="1" operator="lessThan">
      <formula>0</formula>
    </cfRule>
  </conditionalFormatting>
  <dataValidations count="4">
    <dataValidation operator="greaterThanOrEqual" allowBlank="1" showInputMessage="1" showErrorMessage="1" sqref="N2 G3 I3 O3" xr:uid="{DABABB6C-D657-4335-8526-EB88579B1A83}"/>
    <dataValidation type="whole" operator="greaterThanOrEqual" allowBlank="1" showInputMessage="1" showErrorMessage="1" sqref="E3:F3" xr:uid="{9174A25A-765C-4152-9E2F-8D815F3A6C56}">
      <formula1>0</formula1>
    </dataValidation>
    <dataValidation type="decimal" operator="greaterThanOrEqual" allowBlank="1" showInputMessage="1" showErrorMessage="1" sqref="J3:N3 H3" xr:uid="{2AAE13C7-F704-4EA9-BEB2-317CAD97186E}">
      <formula1>0</formula1>
    </dataValidation>
    <dataValidation type="list" allowBlank="1" showInputMessage="1" showErrorMessage="1" sqref="C3" xr:uid="{C4BE8A76-3D2F-4FAD-8328-635A4DCF691A}">
      <formula1>"Seleccionar en deplegable...,Usuarios infantiles,Usuarios juveniles,Usuarios generales"</formula1>
    </dataValidation>
  </dataValidations>
  <pageMargins left="0.7" right="0.7" top="0.75" bottom="0.75" header="0.3" footer="0.3"/>
  <legacyDrawing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83783-2D81-43DD-B598-EF9DED006DEC}">
  <dimension ref="A1:K8"/>
  <sheetViews>
    <sheetView topLeftCell="B1" workbookViewId="0">
      <selection activeCell="G2" sqref="G2"/>
    </sheetView>
  </sheetViews>
  <sheetFormatPr baseColWidth="10" defaultColWidth="8.81640625" defaultRowHeight="14.5" x14ac:dyDescent="0.35"/>
  <cols>
    <col min="1" max="1" width="54.26953125" bestFit="1" customWidth="1"/>
    <col min="2" max="2" width="28.81640625" customWidth="1"/>
    <col min="3" max="3" width="25.1796875" customWidth="1"/>
    <col min="5" max="5" width="16.1796875" bestFit="1" customWidth="1"/>
    <col min="6" max="6" width="26.81640625" customWidth="1"/>
    <col min="7" max="7" width="27.81640625" customWidth="1"/>
    <col min="8" max="8" width="32" customWidth="1"/>
    <col min="9" max="9" width="25" customWidth="1"/>
    <col min="10" max="10" width="36.26953125" customWidth="1"/>
    <col min="11" max="11" width="18.26953125" customWidth="1"/>
  </cols>
  <sheetData>
    <row r="1" spans="1:11" s="1" customFormat="1" ht="101.5" x14ac:dyDescent="0.35">
      <c r="A1" s="58" t="s">
        <v>4</v>
      </c>
      <c r="B1" s="57" t="s">
        <v>15</v>
      </c>
      <c r="C1" s="59" t="s">
        <v>3</v>
      </c>
      <c r="E1" s="16" t="s">
        <v>24</v>
      </c>
      <c r="F1" s="17" t="s">
        <v>59</v>
      </c>
      <c r="G1" s="17" t="s">
        <v>40</v>
      </c>
      <c r="H1" s="17" t="s">
        <v>41</v>
      </c>
      <c r="I1" s="17" t="s">
        <v>42</v>
      </c>
      <c r="J1" s="17" t="s">
        <v>43</v>
      </c>
      <c r="K1" s="17" t="s">
        <v>44</v>
      </c>
    </row>
    <row r="2" spans="1:11" x14ac:dyDescent="0.35">
      <c r="A2" s="48" t="s">
        <v>48</v>
      </c>
      <c r="B2" s="60" t="s">
        <v>52</v>
      </c>
      <c r="C2" s="61" t="s">
        <v>1</v>
      </c>
      <c r="E2" s="14" t="s">
        <v>58</v>
      </c>
      <c r="F2" s="38"/>
      <c r="G2" s="32"/>
      <c r="H2" s="53"/>
      <c r="I2" s="30">
        <f>1-tb_multiviaje_infantil[[#This Row],[3. Porcentaje de descuento que se financia mediante subvención adicional obtenida por concesión de otras convocatorias o administraciones, en su caso.]]</f>
        <v>1</v>
      </c>
      <c r="J2" s="56">
        <f>tb_multiviaje_infantil[[#This Row],[2. Precio habitual sin descuento de cada validación de acuerdo con las tarifas informadas en la documentación del Bloque A, que será la pérdida de ingresos correspondiente al viaje]]*tb_multiviaje_infantil[[#This Row],[4. Porcentaje de descuento corregido que se financia por parte del Ministerio de Transportes y Movilidad Sostenible = 100 – '[3'].]]</f>
        <v>0</v>
      </c>
      <c r="K2" s="69">
        <f>tb_multiviaje_infantil[[#This Row],[1. Número total de validaciones de todos los billetes comercializados efectuadas en los servicios de transporte competencia del beneficiario en el semestre completo.]]*tb_multiviaje_infantil[[#This Row],[5. Importe máximo unitario por validación: se obtiene aplicando la parte proporcional del descuento del Ministerio al total, según la fórmula '[2'] * '[4'].]]</f>
        <v>0</v>
      </c>
    </row>
    <row r="7" spans="1:11" ht="15.65" customHeight="1" x14ac:dyDescent="0.35"/>
    <row r="8" spans="1:11" s="39" customFormat="1" ht="15.65" customHeight="1" x14ac:dyDescent="0.35">
      <c r="E8"/>
      <c r="F8"/>
      <c r="G8"/>
      <c r="H8"/>
      <c r="I8"/>
      <c r="J8"/>
      <c r="K8"/>
    </row>
  </sheetData>
  <sheetProtection selectLockedCells="1"/>
  <dataValidations count="3">
    <dataValidation type="decimal" operator="greaterThanOrEqual" allowBlank="1" showInputMessage="1" showErrorMessage="1" sqref="G2:K2" xr:uid="{E95795A9-326C-4878-8F66-927AEF991729}">
      <formula1>0</formula1>
    </dataValidation>
    <dataValidation type="list" allowBlank="1" showInputMessage="1" showErrorMessage="1" sqref="C2" xr:uid="{BB7186ED-35C7-42CE-9BA3-118F63BCE0A5}">
      <formula1>"Usuarios infantiles"</formula1>
    </dataValidation>
    <dataValidation type="whole" operator="greaterThanOrEqual" allowBlank="1" showInputMessage="1" showErrorMessage="1" sqref="F2" xr:uid="{E90DDA18-5AA7-4328-B2AC-B58110378079}">
      <formula1>0</formula1>
    </dataValidation>
  </dataValidation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16EA5E598AAAB4AA969A52DA0AF7222" ma:contentTypeVersion="16" ma:contentTypeDescription="Create a new document." ma:contentTypeScope="" ma:versionID="6868a3aa5c6ade4d64a987134c23734e">
  <xsd:schema xmlns:xsd="http://www.w3.org/2001/XMLSchema" xmlns:xs="http://www.w3.org/2001/XMLSchema" xmlns:p="http://schemas.microsoft.com/office/2006/metadata/properties" xmlns:ns2="33aaa96e-b011-47c7-baef-5e516be5569e" xmlns:ns3="21c2aa6a-57ff-4e0f-8d47-d14b8798022c" targetNamespace="http://schemas.microsoft.com/office/2006/metadata/properties" ma:root="true" ma:fieldsID="fe28bd6c8a2af12b96e30ca9ece34b38" ns2:_="" ns3:_="">
    <xsd:import namespace="33aaa96e-b011-47c7-baef-5e516be5569e"/>
    <xsd:import namespace="21c2aa6a-57ff-4e0f-8d47-d14b8798022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aaa96e-b011-47c7-baef-5e516be5569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70b46c3e-5604-4efe-ba8f-d8e1fa096263}" ma:internalName="TaxCatchAll" ma:showField="CatchAllData" ma:web="33aaa96e-b011-47c7-baef-5e516be5569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1c2aa6a-57ff-4e0f-8d47-d14b8798022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0ed6521e-12c7-4641-a58b-d6f58964e6ac"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3aaa96e-b011-47c7-baef-5e516be5569e" xsi:nil="true"/>
    <lcf76f155ced4ddcb4097134ff3c332f xmlns="21c2aa6a-57ff-4e0f-8d47-d14b8798022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95118F4-B73B-49C7-8568-9758D33CF8E2}">
  <ds:schemaRefs>
    <ds:schemaRef ds:uri="http://schemas.microsoft.com/sharepoint/v3/contenttype/forms"/>
  </ds:schemaRefs>
</ds:datastoreItem>
</file>

<file path=customXml/itemProps2.xml><?xml version="1.0" encoding="utf-8"?>
<ds:datastoreItem xmlns:ds="http://schemas.openxmlformats.org/officeDocument/2006/customXml" ds:itemID="{76FE9A8F-8A93-4E02-A6B0-F172162549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aaa96e-b011-47c7-baef-5e516be5569e"/>
    <ds:schemaRef ds:uri="21c2aa6a-57ff-4e0f-8d47-d14b879802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BEC73F7-0DAA-4D11-BCFE-BD0388E214C1}">
  <ds:schemaRefs>
    <ds:schemaRef ds:uri="http://schemas.microsoft.com/office/2006/metadata/properties"/>
    <ds:schemaRef ds:uri="http://schemas.microsoft.com/office/infopath/2007/PartnerControls"/>
    <ds:schemaRef ds:uri="33aaa96e-b011-47c7-baef-5e516be5569e"/>
    <ds:schemaRef ds:uri="21c2aa6a-57ff-4e0f-8d47-d14b8798022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Instrucciones</vt:lpstr>
      <vt:lpstr>Datos_Entidad</vt:lpstr>
      <vt:lpstr>Tabla_resumen</vt:lpstr>
      <vt:lpstr>Abonos_Título_01</vt:lpstr>
      <vt:lpstr>Abonos_Título_02</vt:lpstr>
      <vt:lpstr>Abonos_Título_03</vt:lpstr>
      <vt:lpstr>Abonos_Título_04</vt:lpstr>
      <vt:lpstr>Abonos_Título_05</vt:lpstr>
      <vt:lpstr>Multiviaje_infantil_Título_01</vt:lpstr>
      <vt:lpstr>Multiviaje_infantil_Título_02</vt:lpstr>
      <vt:lpstr>Tarjetas_monedero_01</vt:lpstr>
      <vt:lpstr>Tarjetas_monedero_02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Jurado, Miguel</dc:creator>
  <cp:lastModifiedBy>Martín Velázquez Saúl</cp:lastModifiedBy>
  <dcterms:created xsi:type="dcterms:W3CDTF">2015-06-05T18:19:34Z</dcterms:created>
  <dcterms:modified xsi:type="dcterms:W3CDTF">2026-02-25T09:11:24Z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0x010100116EA5E598AAAB4AA969A52DA0AF7222</vt:lpwstr>
  </property>
  <property fmtid="{D5CDD505-2E9C-101B-9397-08002B2CF9AE}" pid="3" name="MediaServiceImageTags">
    <vt:lpwstr/>
  </property>
</Properties>
</file>